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310" yWindow="240" windowWidth="6330" windowHeight="10005" firstSheet="1" activeTab="1"/>
  </bookViews>
  <sheets>
    <sheet name="Define" sheetId="30" state="hidden" r:id="rId1"/>
    <sheet name="一般公共预算调整表" sheetId="46" r:id="rId2"/>
    <sheet name="政府性基金预算调整表" sheetId="43" r:id="rId3"/>
    <sheet name="社保基金预算调整表" sheetId="45" r:id="rId4"/>
  </sheets>
  <externalReferences>
    <externalReference r:id="rId5"/>
  </externalReferences>
  <definedNames>
    <definedName name="_xlnm.Database" hidden="1">#REF!</definedName>
    <definedName name="地区名称">[1]封面!$B$2:$B$37</definedName>
  </definedNames>
  <calcPr calcId="124519"/>
</workbook>
</file>

<file path=xl/calcChain.xml><?xml version="1.0" encoding="utf-8"?>
<calcChain xmlns="http://schemas.openxmlformats.org/spreadsheetml/2006/main">
  <c r="J18" i="45"/>
  <c r="J19"/>
  <c r="J20"/>
  <c r="H22"/>
  <c r="D22"/>
  <c r="C22"/>
  <c r="E21"/>
  <c r="E19"/>
  <c r="E18"/>
  <c r="E17"/>
  <c r="J17"/>
  <c r="G17"/>
  <c r="E16"/>
  <c r="E22" s="1"/>
  <c r="B16"/>
  <c r="E14"/>
  <c r="J13"/>
  <c r="E13"/>
  <c r="J12"/>
  <c r="E12"/>
  <c r="J11"/>
  <c r="G11"/>
  <c r="E11"/>
  <c r="B11"/>
  <c r="B22" s="1"/>
  <c r="J10"/>
  <c r="E10"/>
  <c r="J9"/>
  <c r="E9"/>
  <c r="J8"/>
  <c r="E8"/>
  <c r="J7"/>
  <c r="E7"/>
  <c r="J6"/>
  <c r="E6"/>
  <c r="J5"/>
  <c r="G5"/>
  <c r="E5"/>
  <c r="B5"/>
  <c r="J22" l="1"/>
  <c r="I22" s="1"/>
  <c r="G22"/>
  <c r="E22" i="43"/>
  <c r="D22"/>
  <c r="B22"/>
  <c r="I19"/>
  <c r="I18"/>
  <c r="I16"/>
  <c r="I15"/>
  <c r="I14"/>
  <c r="I13"/>
  <c r="I12"/>
  <c r="D11"/>
  <c r="I10"/>
  <c r="I9"/>
  <c r="I8"/>
  <c r="D8"/>
  <c r="J7"/>
  <c r="I7" s="1"/>
  <c r="G7"/>
  <c r="G22" s="1"/>
  <c r="D7"/>
  <c r="I6"/>
  <c r="D6"/>
  <c r="I5"/>
  <c r="D5"/>
  <c r="E35" i="46"/>
  <c r="E34"/>
  <c r="D31"/>
  <c r="D30"/>
  <c r="E29"/>
  <c r="D29"/>
  <c r="E28"/>
  <c r="D28"/>
  <c r="E27"/>
  <c r="D27"/>
  <c r="D26"/>
  <c r="D25"/>
  <c r="E24"/>
  <c r="D24"/>
  <c r="E23"/>
  <c r="D23"/>
  <c r="E22"/>
  <c r="D22"/>
  <c r="C22"/>
  <c r="B22"/>
  <c r="E21"/>
  <c r="D21"/>
  <c r="C21"/>
  <c r="B21"/>
  <c r="E19"/>
  <c r="D19"/>
  <c r="D18"/>
  <c r="E17"/>
  <c r="D17" s="1"/>
  <c r="D16"/>
  <c r="E15"/>
  <c r="D15"/>
  <c r="E14"/>
  <c r="D14"/>
  <c r="E13"/>
  <c r="D13"/>
  <c r="E11"/>
  <c r="D11"/>
  <c r="D10"/>
  <c r="E9"/>
  <c r="D9" s="1"/>
  <c r="E8"/>
  <c r="D8" s="1"/>
  <c r="C8"/>
  <c r="C5" s="1"/>
  <c r="C32" s="1"/>
  <c r="B8"/>
  <c r="D7"/>
  <c r="E6"/>
  <c r="D6"/>
  <c r="B5"/>
  <c r="B32" s="1"/>
  <c r="N21"/>
  <c r="N22"/>
  <c r="N23"/>
  <c r="N24"/>
  <c r="N20"/>
  <c r="N8"/>
  <c r="N9"/>
  <c r="N10"/>
  <c r="N11"/>
  <c r="N12"/>
  <c r="N13"/>
  <c r="N14"/>
  <c r="N15"/>
  <c r="N16"/>
  <c r="N17"/>
  <c r="N18"/>
  <c r="N19"/>
  <c r="N7"/>
  <c r="N6"/>
  <c r="N5"/>
  <c r="H36"/>
  <c r="I36"/>
  <c r="J36"/>
  <c r="K36"/>
  <c r="L36"/>
  <c r="M36"/>
  <c r="J22" i="43" l="1"/>
  <c r="I22" s="1"/>
  <c r="E5" i="46"/>
  <c r="E32" l="1"/>
  <c r="D32" s="1"/>
  <c r="D5"/>
  <c r="AB36"/>
  <c r="AA36"/>
  <c r="Z36"/>
  <c r="Y36"/>
  <c r="X36"/>
  <c r="W36"/>
  <c r="V36"/>
  <c r="U36"/>
  <c r="S36"/>
  <c r="R36"/>
  <c r="Q36"/>
  <c r="P36"/>
  <c r="G36"/>
  <c r="T27"/>
  <c r="T26"/>
  <c r="T25"/>
  <c r="T24"/>
  <c r="T23"/>
  <c r="T22"/>
  <c r="T21"/>
  <c r="T20"/>
  <c r="T19"/>
  <c r="T18"/>
  <c r="T17"/>
  <c r="T16"/>
  <c r="AC15"/>
  <c r="T15"/>
  <c r="AC14"/>
  <c r="T14"/>
  <c r="T13"/>
  <c r="T12"/>
  <c r="AC11"/>
  <c r="T11"/>
  <c r="AC10"/>
  <c r="AC36" s="1"/>
  <c r="T10"/>
  <c r="T9"/>
  <c r="T8"/>
  <c r="T7"/>
  <c r="T6"/>
  <c r="T36" s="1"/>
  <c r="T5"/>
  <c r="B36"/>
  <c r="E36" l="1"/>
  <c r="O36"/>
  <c r="N36"/>
</calcChain>
</file>

<file path=xl/sharedStrings.xml><?xml version="1.0" encoding="utf-8"?>
<sst xmlns="http://schemas.openxmlformats.org/spreadsheetml/2006/main" count="199" uniqueCount="168">
  <si>
    <t>ERRANGE_O=</t>
  </si>
  <si>
    <t>A1:AD240</t>
  </si>
  <si>
    <t>ERLINESTART_O=</t>
  </si>
  <si>
    <t>ERCOLUMNSTART_O=</t>
  </si>
  <si>
    <t>ERLINEEND_O=</t>
  </si>
  <si>
    <t>ERCOLUMNEND_O=</t>
  </si>
  <si>
    <t>ZBMBOOKDIR_S=</t>
  </si>
  <si>
    <t>C:\Documents and Settings\d\桌面\2011部门预算</t>
  </si>
  <si>
    <t>ZBMBOOKDIR_O=</t>
  </si>
  <si>
    <t>ZBMBOOK_S=</t>
  </si>
  <si>
    <t>12yue工资.xls</t>
  </si>
  <si>
    <t>ZBMBOOK_O=</t>
  </si>
  <si>
    <t>2011年预算表（人员）.XLS</t>
  </si>
  <si>
    <t>ZBMSHEET_S=</t>
  </si>
  <si>
    <t>汇总 (百元)</t>
  </si>
  <si>
    <t>ZBMSHEET_O=</t>
  </si>
  <si>
    <t>本级支出</t>
  </si>
  <si>
    <t>ZBM_ZBMCOLUMN_S=</t>
  </si>
  <si>
    <t>ZBM_ZBMCOLUMN_O=</t>
  </si>
  <si>
    <t>ZBM_CALCCOLUMNS_S=</t>
  </si>
  <si>
    <t>a,c,d,g,i,j,k,m</t>
  </si>
  <si>
    <t>ZBM_CALCCOLUMNS_O=</t>
  </si>
  <si>
    <t>e,f,g,h,k,l,i,q</t>
  </si>
  <si>
    <t>项  目</t>
  </si>
  <si>
    <t>调增/调减数</t>
  </si>
  <si>
    <t>调整预算数</t>
  </si>
  <si>
    <t>一、国有土地收益基金收入</t>
  </si>
  <si>
    <t>二、农业土地开发资金收入</t>
  </si>
  <si>
    <t>三、国有土地使用权出让收入</t>
  </si>
  <si>
    <t>二、农业土地开发资金支出</t>
  </si>
  <si>
    <t>四、城市基础设施配套费收入</t>
  </si>
  <si>
    <t>三、国有土地使用权出让支出</t>
  </si>
  <si>
    <t xml:space="preserve">    其中：征地和拆迁补偿支出</t>
  </si>
  <si>
    <t xml:space="preserve">         土地出让业务支出</t>
  </si>
  <si>
    <t xml:space="preserve">         城市建设支出</t>
  </si>
  <si>
    <t>四、城市基础设施配套费支出</t>
  </si>
  <si>
    <t>合   计</t>
  </si>
  <si>
    <t>合  计</t>
  </si>
  <si>
    <t xml:space="preserve">单位：万元 </t>
  </si>
  <si>
    <r>
      <t>项</t>
    </r>
    <r>
      <rPr>
        <b/>
        <sz val="10.5"/>
        <rFont val="Times New Roman"/>
        <family val="1"/>
      </rPr>
      <t xml:space="preserve">          </t>
    </r>
    <r>
      <rPr>
        <b/>
        <sz val="10.5"/>
        <rFont val="宋体"/>
        <family val="3"/>
        <charset val="134"/>
      </rPr>
      <t>目</t>
    </r>
  </si>
  <si>
    <t>一、税收收入</t>
  </si>
  <si>
    <t>一、一般公共服务支出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</si>
  <si>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</si>
  <si>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</si>
  <si>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</si>
  <si>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</si>
  <si>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</si>
  <si>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</si>
  <si>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</si>
  <si>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</si>
  <si>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</si>
  <si>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</si>
  <si>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</si>
  <si>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</si>
  <si>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十六、商业服务业等支出</t>
  </si>
  <si>
    <t>十八、国土海洋气象等支出</t>
  </si>
  <si>
    <t>十九、住房保障支出</t>
  </si>
  <si>
    <t>二、非税收入</t>
  </si>
  <si>
    <t>二十、粮油物资储备支出</t>
  </si>
  <si>
    <t xml:space="preserve">    专项收入</t>
  </si>
  <si>
    <t>二十一、预备费</t>
  </si>
  <si>
    <t xml:space="preserve">    其中：教育费附加收入</t>
  </si>
  <si>
    <t>二十二、国债还本付息支出</t>
  </si>
  <si>
    <t xml:space="preserve">          地方教育附加收入</t>
  </si>
  <si>
    <t>二十三、其他支出</t>
  </si>
  <si>
    <t xml:space="preserve">          教育资金收入</t>
  </si>
  <si>
    <t xml:space="preserve">          农田水利建设资金收入</t>
  </si>
  <si>
    <t xml:space="preserve">    行政事业性收费收入</t>
  </si>
  <si>
    <t xml:space="preserve">    罚没收入</t>
  </si>
  <si>
    <t xml:space="preserve">    收入合计</t>
  </si>
  <si>
    <t xml:space="preserve">   上解上级数</t>
  </si>
  <si>
    <t xml:space="preserve">   上级补助数</t>
  </si>
  <si>
    <t>一般预算可安排财力</t>
  </si>
  <si>
    <t>一般预算支出</t>
  </si>
  <si>
    <t>附件1</t>
    <phoneticPr fontId="20" type="noConversion"/>
  </si>
  <si>
    <t>调增/调减数</t>
    <phoneticPr fontId="20" type="noConversion"/>
  </si>
  <si>
    <t>调整预算数</t>
    <phoneticPr fontId="20" type="noConversion"/>
  </si>
  <si>
    <t>人员增资</t>
    <phoneticPr fontId="20" type="noConversion"/>
  </si>
  <si>
    <t>项目增资</t>
    <phoneticPr fontId="20" type="noConversion"/>
  </si>
  <si>
    <t>截止8月已上专款</t>
    <phoneticPr fontId="20" type="noConversion"/>
  </si>
  <si>
    <t>2016年预下专款</t>
    <phoneticPr fontId="20" type="noConversion"/>
  </si>
  <si>
    <t>专款差额</t>
    <phoneticPr fontId="20" type="noConversion"/>
  </si>
  <si>
    <t>2016年区本级预算数</t>
    <phoneticPr fontId="20" type="noConversion"/>
  </si>
  <si>
    <t>街道基本支出</t>
  </si>
  <si>
    <t>街道项目支出</t>
  </si>
  <si>
    <t>街道财政激励资金</t>
  </si>
  <si>
    <t>2015年区本级预算数</t>
  </si>
  <si>
    <t>基金</t>
  </si>
  <si>
    <t>国有资源返还</t>
  </si>
  <si>
    <t>预留返还</t>
  </si>
  <si>
    <t>上级预下专款</t>
    <phoneticPr fontId="20" type="noConversion"/>
  </si>
  <si>
    <t>财政激励资金</t>
  </si>
  <si>
    <t>灞桥区2018年一般公共财政预算调整表</t>
    <phoneticPr fontId="20" type="noConversion"/>
  </si>
  <si>
    <t>2018年预算数</t>
    <phoneticPr fontId="20" type="noConversion"/>
  </si>
  <si>
    <t xml:space="preserve">    其中 ：保险费收入</t>
  </si>
  <si>
    <t xml:space="preserve">    其中：社会保险待遇支出</t>
    <phoneticPr fontId="20" type="noConversion"/>
  </si>
  <si>
    <t xml:space="preserve">           利息收入</t>
  </si>
  <si>
    <t xml:space="preserve">          个人账户养老金支出</t>
    <phoneticPr fontId="20" type="noConversion"/>
  </si>
  <si>
    <t xml:space="preserve">           财政补贴收入</t>
  </si>
  <si>
    <t xml:space="preserve">          丧葬费支出</t>
    <phoneticPr fontId="20" type="noConversion"/>
  </si>
  <si>
    <t xml:space="preserve">           其他收入</t>
  </si>
  <si>
    <t xml:space="preserve">          转移支出</t>
    <phoneticPr fontId="20" type="noConversion"/>
  </si>
  <si>
    <t xml:space="preserve">           转移收入</t>
  </si>
  <si>
    <t xml:space="preserve">          大病保险支出</t>
    <phoneticPr fontId="20" type="noConversion"/>
  </si>
  <si>
    <t xml:space="preserve">     其中：基本养老金支出</t>
    <phoneticPr fontId="20" type="noConversion"/>
  </si>
  <si>
    <t xml:space="preserve">           转移支出</t>
    <phoneticPr fontId="20" type="noConversion"/>
  </si>
  <si>
    <t>2018年预算数</t>
    <phoneticPr fontId="20" type="noConversion"/>
  </si>
  <si>
    <t xml:space="preserve">  捐赠收入</t>
    <phoneticPr fontId="20" type="noConversion"/>
  </si>
  <si>
    <t xml:space="preserve">   调入资金</t>
    <phoneticPr fontId="20" type="noConversion"/>
  </si>
  <si>
    <t>2018年10月     调整预算数</t>
    <phoneticPr fontId="20" type="noConversion"/>
  </si>
  <si>
    <t>-7-</t>
    <phoneticPr fontId="20" type="noConversion"/>
  </si>
  <si>
    <t>附件2</t>
    <phoneticPr fontId="35" type="noConversion"/>
  </si>
  <si>
    <t>灞桥区2018年政府性基金预算调整表</t>
    <phoneticPr fontId="35" type="noConversion"/>
  </si>
  <si>
    <t>一、国有土地收益基金支出</t>
  </si>
  <si>
    <t>-5-</t>
    <phoneticPr fontId="20" type="noConversion"/>
  </si>
  <si>
    <t>-4-</t>
    <phoneticPr fontId="20" type="noConversion"/>
  </si>
  <si>
    <t>附件3</t>
    <phoneticPr fontId="20" type="noConversion"/>
  </si>
  <si>
    <t xml:space="preserve">灞桥区2018年社会保险基金预算调整表 </t>
    <phoneticPr fontId="20" type="noConversion"/>
  </si>
  <si>
    <t>单位：万元</t>
    <phoneticPr fontId="20" type="noConversion"/>
  </si>
  <si>
    <t>2018年预算数</t>
    <phoneticPr fontId="20" type="noConversion"/>
  </si>
  <si>
    <t>2018年10月     调整预算数</t>
    <phoneticPr fontId="20" type="noConversion"/>
  </si>
  <si>
    <t>调增/调减数</t>
    <phoneticPr fontId="20" type="noConversion"/>
  </si>
  <si>
    <t>调整预算数</t>
    <phoneticPr fontId="20" type="noConversion"/>
  </si>
  <si>
    <t>一、城乡居民基本养老保险基金支出</t>
    <phoneticPr fontId="20" type="noConversion"/>
  </si>
  <si>
    <t>二、居民基本医疗保险基金支出</t>
    <phoneticPr fontId="20" type="noConversion"/>
  </si>
  <si>
    <t>三、机关事业单位基本养老保险基金支出</t>
    <phoneticPr fontId="20" type="noConversion"/>
  </si>
  <si>
    <t>收入合计</t>
    <phoneticPr fontId="20" type="noConversion"/>
  </si>
  <si>
    <t xml:space="preserve">         </t>
    <phoneticPr fontId="20" type="noConversion"/>
  </si>
  <si>
    <t>-9-</t>
    <phoneticPr fontId="20" type="noConversion"/>
  </si>
  <si>
    <t>-6-</t>
    <phoneticPr fontId="20" type="noConversion"/>
  </si>
  <si>
    <t xml:space="preserve">           其他支出</t>
    <phoneticPr fontId="23" type="noConversion"/>
  </si>
  <si>
    <t>一、城乡居民基本养老保险基金收入</t>
    <phoneticPr fontId="23" type="noConversion"/>
  </si>
  <si>
    <t>二、居民基本医疗保险基金收入</t>
    <phoneticPr fontId="23" type="noConversion"/>
  </si>
  <si>
    <t>三、机关事业单位基本养老保险基金收入</t>
    <phoneticPr fontId="23" type="noConversion"/>
  </si>
  <si>
    <t xml:space="preserve">          其他支出</t>
    <phoneticPr fontId="20" type="noConversion"/>
  </si>
  <si>
    <t xml:space="preserve">           增值税</t>
  </si>
  <si>
    <t xml:space="preserve">           营业税</t>
  </si>
  <si>
    <t xml:space="preserve">           企业所得税</t>
  </si>
  <si>
    <t xml:space="preserve">               其中：国税部门</t>
  </si>
  <si>
    <t xml:space="preserve">                          地税部门</t>
  </si>
  <si>
    <t xml:space="preserve">           个人所得税</t>
  </si>
  <si>
    <t xml:space="preserve">           资源税</t>
  </si>
  <si>
    <t xml:space="preserve">           城市维护建设税</t>
  </si>
  <si>
    <t xml:space="preserve">           房产税</t>
  </si>
  <si>
    <t xml:space="preserve">           印花税</t>
  </si>
  <si>
    <t xml:space="preserve">           城镇土地使用税</t>
  </si>
  <si>
    <t xml:space="preserve">           土地增值税</t>
  </si>
  <si>
    <t xml:space="preserve">           耕地占用税</t>
  </si>
  <si>
    <t xml:space="preserve">           契税</t>
  </si>
  <si>
    <t xml:space="preserve">           其他税收收入</t>
  </si>
  <si>
    <t xml:space="preserve">       国有资源(资产)有偿使用收入</t>
  </si>
  <si>
    <t xml:space="preserve">   其他收入</t>
    <phoneticPr fontId="20" type="noConversion"/>
  </si>
  <si>
    <t xml:space="preserve">                        单位：万元</t>
    <phoneticPr fontId="35" type="noConversion"/>
  </si>
  <si>
    <t>2018年预算数</t>
    <phoneticPr fontId="35" type="noConversion"/>
  </si>
  <si>
    <t>2018年10月调整预算数</t>
    <phoneticPr fontId="35" type="noConversion"/>
  </si>
  <si>
    <t>五、彩票公益金收入</t>
    <phoneticPr fontId="35" type="noConversion"/>
  </si>
  <si>
    <t xml:space="preserve">         土地开发支出</t>
    <phoneticPr fontId="35" type="noConversion"/>
  </si>
  <si>
    <t>六、彩票发行机构和彩票销售机构的业务费用</t>
    <phoneticPr fontId="35" type="noConversion"/>
  </si>
  <si>
    <t xml:space="preserve">         棚户区改造</t>
    <phoneticPr fontId="35" type="noConversion"/>
  </si>
  <si>
    <t>七、其他政府性基金收入</t>
    <phoneticPr fontId="35" type="noConversion"/>
  </si>
  <si>
    <t xml:space="preserve">        其他国有土地使用权出让收入安排的支出</t>
    <phoneticPr fontId="35" type="noConversion"/>
  </si>
  <si>
    <t>五、彩票公益金安排的支出</t>
    <phoneticPr fontId="35" type="noConversion"/>
  </si>
  <si>
    <t>六、彩票发行销售机构业务费安排的支出</t>
    <phoneticPr fontId="35" type="noConversion"/>
  </si>
  <si>
    <t>七、债务付息支出</t>
    <phoneticPr fontId="35" type="noConversion"/>
  </si>
  <si>
    <t>八、政府性基金上解支出</t>
    <phoneticPr fontId="35" type="noConversion"/>
  </si>
  <si>
    <t>九、政府性基金预算调出资金</t>
    <phoneticPr fontId="35" type="noConversion"/>
  </si>
  <si>
    <t>十、债务转贷支出</t>
    <phoneticPr fontId="35" type="noConversion"/>
  </si>
  <si>
    <t>十一、旅游发展基金支出</t>
    <phoneticPr fontId="35" type="noConversion"/>
  </si>
</sst>
</file>

<file path=xl/styles.xml><?xml version="1.0" encoding="utf-8"?>
<styleSheet xmlns="http://schemas.openxmlformats.org/spreadsheetml/2006/main">
  <numFmts count="8">
    <numFmt numFmtId="176" formatCode="_(* #,##0.00_);_(* \(#,##0.00\);_(* &quot;-&quot;??_);_(@_)"/>
    <numFmt numFmtId="177" formatCode="_(* #,##0_);_(* \(#,##0\);_(* &quot;-&quot;_);_(@_)"/>
    <numFmt numFmtId="178" formatCode="0_);[Red]\(0\)"/>
    <numFmt numFmtId="179" formatCode="0_ "/>
    <numFmt numFmtId="180" formatCode="0.0%"/>
    <numFmt numFmtId="181" formatCode="0;[Red]0"/>
    <numFmt numFmtId="182" formatCode="#,##0_);[Red]\(#,##0\)"/>
    <numFmt numFmtId="183" formatCode="#,##0_ "/>
  </numFmts>
  <fonts count="49">
    <font>
      <sz val="12"/>
      <name val="宋体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0.5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8"/>
      <name val="方正小标宋简体"/>
      <family val="4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sz val="10.5"/>
      <name val="Times New Roman"/>
      <family val="1"/>
    </font>
    <font>
      <sz val="14"/>
      <name val="宋体"/>
      <family val="3"/>
      <charset val="134"/>
    </font>
    <font>
      <sz val="10.5"/>
      <color indexed="10"/>
      <name val="宋体"/>
      <family val="3"/>
      <charset val="134"/>
    </font>
    <font>
      <sz val="10.5"/>
      <name val="仿宋_GB2312"/>
      <family val="3"/>
      <charset val="134"/>
    </font>
    <font>
      <sz val="10.5"/>
      <color indexed="10"/>
      <name val="仿宋_GB2312"/>
      <family val="3"/>
      <charset val="134"/>
    </font>
    <font>
      <b/>
      <sz val="10.5"/>
      <color rgb="FFFFFFFF"/>
      <name val="宋体"/>
      <family val="3"/>
      <charset val="134"/>
    </font>
    <font>
      <b/>
      <sz val="10.5"/>
      <name val="仿宋_GB2312"/>
      <family val="3"/>
      <charset val="134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color indexed="8"/>
      <name val="方正小标宋简体"/>
      <family val="4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10.5"/>
      <color indexed="8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b/>
      <sz val="12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0.5"/>
      <color indexed="8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 applyBorder="0"/>
    <xf numFmtId="0" fontId="21" fillId="0" borderId="0" applyBorder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" fillId="0" borderId="0" applyBorder="0"/>
    <xf numFmtId="0" fontId="9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7" fillId="17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177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9" fillId="23" borderId="9" applyNumberFormat="0" applyFont="0" applyAlignment="0" applyProtection="0">
      <alignment vertical="center"/>
    </xf>
  </cellStyleXfs>
  <cellXfs count="123">
    <xf numFmtId="0" fontId="0" fillId="0" borderId="0" xfId="0"/>
    <xf numFmtId="0" fontId="22" fillId="0" borderId="0" xfId="0" applyFont="1"/>
    <xf numFmtId="0" fontId="25" fillId="0" borderId="0" xfId="0" applyFont="1"/>
    <xf numFmtId="0" fontId="25" fillId="16" borderId="10" xfId="0" applyFont="1" applyFill="1" applyBorder="1" applyAlignment="1" applyProtection="1">
      <alignment horizontal="center" vertical="center"/>
      <protection locked="0"/>
    </xf>
    <xf numFmtId="178" fontId="25" fillId="16" borderId="10" xfId="0" applyNumberFormat="1" applyFont="1" applyFill="1" applyBorder="1" applyAlignment="1">
      <alignment horizontal="center" vertical="center" wrapText="1"/>
    </xf>
    <xf numFmtId="0" fontId="25" fillId="16" borderId="10" xfId="0" applyFont="1" applyFill="1" applyBorder="1" applyAlignment="1">
      <alignment horizontal="center" vertical="center" wrapText="1"/>
    </xf>
    <xf numFmtId="178" fontId="25" fillId="0" borderId="10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180" fontId="28" fillId="0" borderId="0" xfId="0" applyNumberFormat="1" applyFont="1" applyAlignment="1">
      <alignment vertical="center"/>
    </xf>
    <xf numFmtId="0" fontId="28" fillId="0" borderId="0" xfId="0" applyFont="1" applyAlignment="1">
      <alignment wrapText="1"/>
    </xf>
    <xf numFmtId="0" fontId="22" fillId="0" borderId="0" xfId="0" applyFont="1" applyAlignment="1"/>
    <xf numFmtId="178" fontId="3" fillId="0" borderId="10" xfId="0" applyNumberFormat="1" applyFont="1" applyBorder="1" applyAlignment="1">
      <alignment vertical="center"/>
    </xf>
    <xf numFmtId="178" fontId="3" fillId="0" borderId="0" xfId="0" applyNumberFormat="1" applyFont="1"/>
    <xf numFmtId="0" fontId="3" fillId="0" borderId="0" xfId="0" applyFont="1"/>
    <xf numFmtId="0" fontId="3" fillId="22" borderId="0" xfId="0" applyFont="1" applyFill="1"/>
    <xf numFmtId="178" fontId="3" fillId="22" borderId="0" xfId="0" applyNumberFormat="1" applyFont="1" applyFill="1"/>
    <xf numFmtId="9" fontId="3" fillId="0" borderId="0" xfId="0" applyNumberFormat="1" applyFont="1"/>
    <xf numFmtId="0" fontId="24" fillId="0" borderId="0" xfId="0" applyFont="1"/>
    <xf numFmtId="9" fontId="24" fillId="0" borderId="0" xfId="0" applyNumberFormat="1" applyFont="1"/>
    <xf numFmtId="0" fontId="3" fillId="0" borderId="0" xfId="0" applyFont="1" applyAlignment="1">
      <alignment horizontal="right"/>
    </xf>
    <xf numFmtId="0" fontId="3" fillId="22" borderId="0" xfId="0" applyFont="1" applyFill="1" applyAlignment="1">
      <alignment horizontal="right"/>
    </xf>
    <xf numFmtId="178" fontId="3" fillId="22" borderId="0" xfId="0" applyNumberFormat="1" applyFont="1" applyFill="1" applyAlignment="1">
      <alignment horizontal="right"/>
    </xf>
    <xf numFmtId="178" fontId="3" fillId="0" borderId="0" xfId="0" applyNumberFormat="1" applyFont="1" applyAlignment="1">
      <alignment horizontal="right"/>
    </xf>
    <xf numFmtId="178" fontId="29" fillId="22" borderId="10" xfId="0" applyNumberFormat="1" applyFont="1" applyFill="1" applyBorder="1" applyAlignment="1">
      <alignment horizontal="center" vertical="center" wrapText="1"/>
    </xf>
    <xf numFmtId="178" fontId="29" fillId="16" borderId="10" xfId="0" applyNumberFormat="1" applyFont="1" applyFill="1" applyBorder="1" applyAlignment="1">
      <alignment horizontal="center" vertical="center" wrapText="1"/>
    </xf>
    <xf numFmtId="181" fontId="3" fillId="22" borderId="10" xfId="0" applyNumberFormat="1" applyFont="1" applyFill="1" applyBorder="1" applyAlignment="1">
      <alignment horizontal="right" vertical="top" wrapText="1"/>
    </xf>
    <xf numFmtId="178" fontId="21" fillId="22" borderId="0" xfId="0" applyNumberFormat="1" applyFont="1" applyFill="1"/>
    <xf numFmtId="178" fontId="29" fillId="0" borderId="10" xfId="0" applyNumberFormat="1" applyFont="1" applyFill="1" applyBorder="1" applyAlignment="1">
      <alignment horizontal="right" vertical="top" wrapText="1"/>
    </xf>
    <xf numFmtId="0" fontId="29" fillId="0" borderId="10" xfId="0" applyFont="1" applyBorder="1"/>
    <xf numFmtId="179" fontId="3" fillId="0" borderId="0" xfId="20" applyNumberFormat="1" applyFont="1" applyBorder="1"/>
    <xf numFmtId="178" fontId="3" fillId="22" borderId="10" xfId="0" applyNumberFormat="1" applyFont="1" applyFill="1" applyBorder="1" applyAlignment="1">
      <alignment horizontal="right" vertical="top" wrapText="1"/>
    </xf>
    <xf numFmtId="0" fontId="29" fillId="0" borderId="10" xfId="0" applyFont="1" applyFill="1" applyBorder="1"/>
    <xf numFmtId="179" fontId="3" fillId="0" borderId="0" xfId="20" applyNumberFormat="1" applyFont="1" applyFill="1" applyBorder="1"/>
    <xf numFmtId="0" fontId="3" fillId="0" borderId="0" xfId="0" applyFont="1" applyFill="1"/>
    <xf numFmtId="9" fontId="3" fillId="0" borderId="0" xfId="0" applyNumberFormat="1" applyFont="1" applyFill="1"/>
    <xf numFmtId="178" fontId="29" fillId="0" borderId="0" xfId="0" applyNumberFormat="1" applyFont="1"/>
    <xf numFmtId="0" fontId="29" fillId="0" borderId="0" xfId="0" applyFont="1" applyFill="1"/>
    <xf numFmtId="0" fontId="3" fillId="16" borderId="10" xfId="0" applyFont="1" applyFill="1" applyBorder="1"/>
    <xf numFmtId="0" fontId="3" fillId="16" borderId="13" xfId="0" applyFont="1" applyFill="1" applyBorder="1"/>
    <xf numFmtId="181" fontId="3" fillId="22" borderId="13" xfId="0" applyNumberFormat="1" applyFont="1" applyFill="1" applyBorder="1" applyAlignment="1">
      <alignment horizontal="right" vertical="top" wrapText="1"/>
    </xf>
    <xf numFmtId="178" fontId="3" fillId="22" borderId="13" xfId="0" applyNumberFormat="1" applyFont="1" applyFill="1" applyBorder="1" applyAlignment="1">
      <alignment horizontal="right" vertical="top" wrapText="1"/>
    </xf>
    <xf numFmtId="178" fontId="29" fillId="0" borderId="13" xfId="0" applyNumberFormat="1" applyFont="1" applyFill="1" applyBorder="1" applyAlignment="1">
      <alignment horizontal="right" vertical="top" wrapText="1"/>
    </xf>
    <xf numFmtId="0" fontId="29" fillId="0" borderId="13" xfId="0" applyFont="1" applyBorder="1"/>
    <xf numFmtId="181" fontId="3" fillId="22" borderId="10" xfId="0" applyNumberFormat="1" applyFont="1" applyFill="1" applyBorder="1"/>
    <xf numFmtId="178" fontId="3" fillId="22" borderId="10" xfId="0" applyNumberFormat="1" applyFont="1" applyFill="1" applyBorder="1"/>
    <xf numFmtId="179" fontId="3" fillId="0" borderId="0" xfId="0" applyNumberFormat="1" applyFont="1" applyBorder="1"/>
    <xf numFmtId="0" fontId="3" fillId="16" borderId="11" xfId="0" applyFont="1" applyFill="1" applyBorder="1"/>
    <xf numFmtId="181" fontId="3" fillId="22" borderId="11" xfId="0" applyNumberFormat="1" applyFont="1" applyFill="1" applyBorder="1" applyAlignment="1">
      <alignment horizontal="right" vertical="top" wrapText="1"/>
    </xf>
    <xf numFmtId="178" fontId="3" fillId="22" borderId="11" xfId="0" applyNumberFormat="1" applyFont="1" applyFill="1" applyBorder="1" applyAlignment="1">
      <alignment horizontal="right" vertical="top" wrapText="1"/>
    </xf>
    <xf numFmtId="178" fontId="29" fillId="0" borderId="11" xfId="0" applyNumberFormat="1" applyFont="1" applyFill="1" applyBorder="1" applyAlignment="1">
      <alignment horizontal="right" vertical="top" wrapText="1"/>
    </xf>
    <xf numFmtId="0" fontId="29" fillId="0" borderId="11" xfId="0" applyFont="1" applyBorder="1"/>
    <xf numFmtId="179" fontId="3" fillId="0" borderId="0" xfId="0" applyNumberFormat="1" applyFont="1" applyFill="1"/>
    <xf numFmtId="180" fontId="3" fillId="0" borderId="0" xfId="0" applyNumberFormat="1" applyFont="1"/>
    <xf numFmtId="180" fontId="3" fillId="22" borderId="0" xfId="0" applyNumberFormat="1" applyFont="1" applyFill="1"/>
    <xf numFmtId="179" fontId="3" fillId="0" borderId="10" xfId="0" applyNumberFormat="1" applyFont="1" applyBorder="1" applyAlignment="1">
      <alignment vertical="center"/>
    </xf>
    <xf numFmtId="182" fontId="27" fillId="0" borderId="10" xfId="0" applyNumberFormat="1" applyFont="1" applyFill="1" applyBorder="1" applyAlignment="1">
      <alignment vertical="center"/>
    </xf>
    <xf numFmtId="182" fontId="26" fillId="0" borderId="10" xfId="0" applyNumberFormat="1" applyFont="1" applyFill="1" applyBorder="1" applyAlignment="1">
      <alignment vertical="center"/>
    </xf>
    <xf numFmtId="179" fontId="3" fillId="0" borderId="10" xfId="0" applyNumberFormat="1" applyFont="1" applyFill="1" applyBorder="1"/>
    <xf numFmtId="182" fontId="30" fillId="0" borderId="10" xfId="0" applyNumberFormat="1" applyFont="1" applyFill="1" applyBorder="1" applyAlignment="1">
      <alignment vertical="center"/>
    </xf>
    <xf numFmtId="182" fontId="30" fillId="0" borderId="10" xfId="0" applyNumberFormat="1" applyFont="1" applyFill="1" applyBorder="1" applyAlignment="1">
      <alignment horizontal="right" vertical="top" wrapText="1"/>
    </xf>
    <xf numFmtId="182" fontId="31" fillId="22" borderId="10" xfId="0" applyNumberFormat="1" applyFont="1" applyFill="1" applyBorder="1"/>
    <xf numFmtId="182" fontId="30" fillId="0" borderId="0" xfId="0" applyNumberFormat="1" applyFont="1" applyFill="1" applyBorder="1" applyAlignment="1">
      <alignment horizontal="right" vertical="top" wrapText="1"/>
    </xf>
    <xf numFmtId="182" fontId="30" fillId="22" borderId="0" xfId="0" applyNumberFormat="1" applyFont="1" applyFill="1"/>
    <xf numFmtId="182" fontId="3" fillId="0" borderId="10" xfId="0" applyNumberFormat="1" applyFont="1" applyFill="1" applyBorder="1" applyAlignment="1">
      <alignment horizontal="right" vertical="top" wrapText="1"/>
    </xf>
    <xf numFmtId="182" fontId="3" fillId="0" borderId="13" xfId="0" applyNumberFormat="1" applyFont="1" applyFill="1" applyBorder="1" applyAlignment="1">
      <alignment horizontal="right" vertical="top" wrapText="1"/>
    </xf>
    <xf numFmtId="182" fontId="3" fillId="0" borderId="10" xfId="0" applyNumberFormat="1" applyFont="1" applyBorder="1"/>
    <xf numFmtId="182" fontId="3" fillId="0" borderId="11" xfId="0" applyNumberFormat="1" applyFont="1" applyFill="1" applyBorder="1" applyAlignment="1">
      <alignment horizontal="right" vertical="top" wrapText="1"/>
    </xf>
    <xf numFmtId="182" fontId="25" fillId="0" borderId="10" xfId="0" applyNumberFormat="1" applyFont="1" applyFill="1" applyBorder="1" applyAlignment="1">
      <alignment horizontal="right" vertical="top" wrapText="1"/>
    </xf>
    <xf numFmtId="183" fontId="30" fillId="0" borderId="10" xfId="0" applyNumberFormat="1" applyFont="1" applyFill="1" applyBorder="1" applyAlignment="1">
      <alignment horizontal="right" vertical="top" wrapText="1"/>
    </xf>
    <xf numFmtId="49" fontId="32" fillId="0" borderId="0" xfId="0" applyNumberFormat="1" applyFont="1" applyAlignment="1">
      <alignment horizontal="right"/>
    </xf>
    <xf numFmtId="183" fontId="30" fillId="0" borderId="10" xfId="0" applyNumberFormat="1" applyFont="1" applyFill="1" applyBorder="1" applyAlignment="1">
      <alignment vertical="center"/>
    </xf>
    <xf numFmtId="182" fontId="33" fillId="0" borderId="10" xfId="0" applyNumberFormat="1" applyFont="1" applyFill="1" applyBorder="1" applyAlignment="1">
      <alignment vertical="center"/>
    </xf>
    <xf numFmtId="0" fontId="34" fillId="0" borderId="0" xfId="0" applyFont="1"/>
    <xf numFmtId="0" fontId="34" fillId="0" borderId="0" xfId="0" applyFont="1" applyFill="1"/>
    <xf numFmtId="0" fontId="36" fillId="0" borderId="0" xfId="27" applyFont="1" applyAlignment="1">
      <alignment vertical="center"/>
    </xf>
    <xf numFmtId="0" fontId="38" fillId="0" borderId="0" xfId="27" applyFont="1" applyAlignment="1">
      <alignment horizontal="center" vertical="center"/>
    </xf>
    <xf numFmtId="178" fontId="39" fillId="0" borderId="0" xfId="27" applyNumberFormat="1" applyFont="1" applyAlignment="1">
      <alignment vertical="center"/>
    </xf>
    <xf numFmtId="0" fontId="39" fillId="0" borderId="0" xfId="27" applyFont="1" applyAlignment="1">
      <alignment vertical="center"/>
    </xf>
    <xf numFmtId="0" fontId="36" fillId="0" borderId="0" xfId="27" applyFont="1" applyFill="1" applyAlignment="1">
      <alignment vertical="center"/>
    </xf>
    <xf numFmtId="183" fontId="30" fillId="0" borderId="10" xfId="27" applyNumberFormat="1" applyFont="1" applyBorder="1" applyAlignment="1">
      <alignment horizontal="right" wrapText="1"/>
    </xf>
    <xf numFmtId="183" fontId="40" fillId="0" borderId="10" xfId="27" applyNumberFormat="1" applyFont="1" applyBorder="1" applyAlignment="1">
      <alignment horizontal="right" wrapText="1"/>
    </xf>
    <xf numFmtId="183" fontId="41" fillId="0" borderId="10" xfId="27" applyNumberFormat="1" applyFont="1" applyFill="1" applyBorder="1" applyAlignment="1">
      <alignment vertical="center"/>
    </xf>
    <xf numFmtId="183" fontId="33" fillId="0" borderId="10" xfId="27" applyNumberFormat="1" applyFont="1" applyBorder="1" applyAlignment="1">
      <alignment horizontal="right" wrapText="1"/>
    </xf>
    <xf numFmtId="183" fontId="42" fillId="0" borderId="10" xfId="27" applyNumberFormat="1" applyFont="1" applyBorder="1" applyAlignment="1">
      <alignment horizontal="right" wrapText="1"/>
    </xf>
    <xf numFmtId="183" fontId="43" fillId="0" borderId="10" xfId="27" applyNumberFormat="1" applyFont="1" applyFill="1" applyBorder="1" applyAlignment="1">
      <alignment horizontal="right"/>
    </xf>
    <xf numFmtId="183" fontId="41" fillId="0" borderId="10" xfId="27" applyNumberFormat="1" applyFont="1" applyBorder="1" applyAlignment="1"/>
    <xf numFmtId="183" fontId="30" fillId="0" borderId="10" xfId="27" applyNumberFormat="1" applyFont="1" applyFill="1" applyBorder="1" applyAlignment="1">
      <alignment horizontal="right" wrapText="1"/>
    </xf>
    <xf numFmtId="183" fontId="41" fillId="0" borderId="10" xfId="27" applyNumberFormat="1" applyFont="1" applyFill="1" applyBorder="1" applyAlignment="1">
      <alignment horizontal="right" vertical="center"/>
    </xf>
    <xf numFmtId="183" fontId="44" fillId="0" borderId="10" xfId="27" applyNumberFormat="1" applyFont="1" applyBorder="1" applyAlignment="1"/>
    <xf numFmtId="49" fontId="45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left"/>
    </xf>
    <xf numFmtId="49" fontId="46" fillId="0" borderId="0" xfId="0" applyNumberFormat="1" applyFont="1" applyAlignment="1">
      <alignment horizontal="right" vertical="center"/>
    </xf>
    <xf numFmtId="183" fontId="25" fillId="0" borderId="10" xfId="0" applyNumberFormat="1" applyFont="1" applyBorder="1" applyAlignment="1">
      <alignment vertical="center"/>
    </xf>
    <xf numFmtId="183" fontId="3" fillId="0" borderId="10" xfId="0" applyNumberFormat="1" applyFont="1" applyBorder="1" applyAlignment="1">
      <alignment vertical="center"/>
    </xf>
    <xf numFmtId="183" fontId="27" fillId="0" borderId="10" xfId="0" applyNumberFormat="1" applyFont="1" applyFill="1" applyBorder="1" applyAlignment="1">
      <alignment vertical="center"/>
    </xf>
    <xf numFmtId="183" fontId="26" fillId="0" borderId="10" xfId="0" applyNumberFormat="1" applyFont="1" applyFill="1" applyBorder="1" applyAlignment="1">
      <alignment vertical="center"/>
    </xf>
    <xf numFmtId="0" fontId="33" fillId="16" borderId="10" xfId="0" applyFont="1" applyFill="1" applyBorder="1"/>
    <xf numFmtId="0" fontId="30" fillId="16" borderId="10" xfId="0" applyFont="1" applyFill="1" applyBorder="1"/>
    <xf numFmtId="178" fontId="33" fillId="16" borderId="10" xfId="0" applyNumberFormat="1" applyFont="1" applyFill="1" applyBorder="1" applyAlignment="1">
      <alignment horizontal="center" vertical="center" wrapText="1"/>
    </xf>
    <xf numFmtId="0" fontId="33" fillId="16" borderId="10" xfId="0" applyFont="1" applyFill="1" applyBorder="1" applyAlignment="1">
      <alignment horizontal="left" vertical="center" wrapText="1"/>
    </xf>
    <xf numFmtId="0" fontId="30" fillId="16" borderId="10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right"/>
    </xf>
    <xf numFmtId="0" fontId="30" fillId="16" borderId="10" xfId="0" applyFont="1" applyFill="1" applyBorder="1" applyAlignment="1" applyProtection="1">
      <alignment vertical="center"/>
      <protection locked="0"/>
    </xf>
    <xf numFmtId="0" fontId="30" fillId="16" borderId="10" xfId="0" applyFont="1" applyFill="1" applyBorder="1" applyAlignment="1"/>
    <xf numFmtId="0" fontId="30" fillId="16" borderId="10" xfId="0" applyFont="1" applyFill="1" applyBorder="1" applyProtection="1">
      <protection locked="0"/>
    </xf>
    <xf numFmtId="0" fontId="30" fillId="16" borderId="10" xfId="0" applyFont="1" applyFill="1" applyBorder="1" applyAlignment="1" applyProtection="1">
      <alignment horizontal="left"/>
      <protection locked="0"/>
    </xf>
    <xf numFmtId="0" fontId="47" fillId="0" borderId="0" xfId="27" applyFont="1" applyAlignment="1">
      <alignment horizontal="center" vertical="center"/>
    </xf>
    <xf numFmtId="0" fontId="47" fillId="0" borderId="0" xfId="27" applyFont="1" applyFill="1" applyAlignment="1">
      <alignment horizontal="center" vertical="center"/>
    </xf>
    <xf numFmtId="0" fontId="48" fillId="16" borderId="10" xfId="27" applyFont="1" applyFill="1" applyBorder="1" applyAlignment="1">
      <alignment horizontal="center" vertical="center"/>
    </xf>
    <xf numFmtId="0" fontId="48" fillId="16" borderId="10" xfId="27" applyFont="1" applyFill="1" applyBorder="1" applyAlignment="1">
      <alignment horizontal="center" vertical="center" wrapText="1"/>
    </xf>
    <xf numFmtId="0" fontId="43" fillId="16" borderId="10" xfId="27" applyFont="1" applyFill="1" applyBorder="1" applyAlignment="1">
      <alignment horizontal="left"/>
    </xf>
    <xf numFmtId="0" fontId="30" fillId="16" borderId="10" xfId="27" applyFont="1" applyFill="1" applyBorder="1" applyAlignment="1">
      <alignment horizontal="left" wrapText="1"/>
    </xf>
    <xf numFmtId="0" fontId="43" fillId="16" borderId="10" xfId="27" applyFont="1" applyFill="1" applyBorder="1"/>
    <xf numFmtId="0" fontId="43" fillId="16" borderId="10" xfId="27" applyFont="1" applyFill="1" applyBorder="1" applyAlignment="1">
      <alignment vertical="center" wrapText="1"/>
    </xf>
    <xf numFmtId="0" fontId="41" fillId="16" borderId="10" xfId="27" applyFont="1" applyFill="1" applyBorder="1" applyAlignment="1">
      <alignment vertical="center"/>
    </xf>
    <xf numFmtId="0" fontId="44" fillId="16" borderId="10" xfId="27" applyFont="1" applyFill="1" applyBorder="1" applyAlignment="1">
      <alignment horizontal="center"/>
    </xf>
    <xf numFmtId="0" fontId="28" fillId="0" borderId="10" xfId="0" applyFont="1" applyBorder="1" applyAlignment="1">
      <alignment vertical="center"/>
    </xf>
    <xf numFmtId="183" fontId="28" fillId="0" borderId="10" xfId="0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0" fontId="37" fillId="0" borderId="0" xfId="27" applyFont="1" applyAlignment="1">
      <alignment horizontal="center" vertical="center"/>
    </xf>
    <xf numFmtId="0" fontId="43" fillId="0" borderId="12" xfId="27" applyFont="1" applyBorder="1" applyAlignment="1">
      <alignment horizontal="right" vertical="center"/>
    </xf>
  </cellXfs>
  <cellStyles count="47">
    <cellStyle name="_ET_STYLE_NoName_00_" xfId="1"/>
    <cellStyle name="20% - 强调文字颜色 1" xfId="2" builtinId="30" customBuiltin="1"/>
    <cellStyle name="20% - 强调文字颜色 2" xfId="3" builtinId="34" customBuiltin="1"/>
    <cellStyle name="20% - 强调文字颜色 3" xfId="4" builtinId="38" customBuiltin="1"/>
    <cellStyle name="20% - 强调文字颜色 4" xfId="5" builtinId="42" customBuiltin="1"/>
    <cellStyle name="20% - 强调文字颜色 5" xfId="6" builtinId="46" customBuiltin="1"/>
    <cellStyle name="20% - 强调文字颜色 6" xfId="7" builtinId="50" customBuiltin="1"/>
    <cellStyle name="40% - 强调文字颜色 1" xfId="8" builtinId="31" customBuiltin="1"/>
    <cellStyle name="40% - 强调文字颜色 2" xfId="9" builtinId="35" customBuiltin="1"/>
    <cellStyle name="40% - 强调文字颜色 3" xfId="10" builtinId="39" customBuiltin="1"/>
    <cellStyle name="40% - 强调文字颜色 4" xfId="11" builtinId="43" customBuiltin="1"/>
    <cellStyle name="40% - 强调文字颜色 5" xfId="12" builtinId="47" customBuiltin="1"/>
    <cellStyle name="40% - 强调文字颜色 6" xfId="13" builtinId="51" customBuiltin="1"/>
    <cellStyle name="60% - 强调文字颜色 1" xfId="14" builtinId="32" customBuiltin="1"/>
    <cellStyle name="60% - 强调文字颜色 2" xfId="15" builtinId="36" customBuiltin="1"/>
    <cellStyle name="60% - 强调文字颜色 3" xfId="16" builtinId="40" customBuiltin="1"/>
    <cellStyle name="60% - 强调文字颜色 4" xfId="17" builtinId="44" customBuiltin="1"/>
    <cellStyle name="60% - 强调文字颜色 5" xfId="18" builtinId="48" customBuiltin="1"/>
    <cellStyle name="60% - 强调文字颜色 6" xfId="19" builtinId="52" customBuiltin="1"/>
    <cellStyle name="百分比" xfId="20" builtinId="5"/>
    <cellStyle name="标题" xfId="21" builtinId="15" customBuiltin="1"/>
    <cellStyle name="标题 1" xfId="22" builtinId="16" customBuiltin="1"/>
    <cellStyle name="标题 2" xfId="23" builtinId="17" customBuiltin="1"/>
    <cellStyle name="标题 3" xfId="24" builtinId="18" customBuiltin="1"/>
    <cellStyle name="标题 4" xfId="25" builtinId="19" customBuiltin="1"/>
    <cellStyle name="差" xfId="26" builtinId="27" customBuiltin="1"/>
    <cellStyle name="常规" xfId="0" builtinId="0"/>
    <cellStyle name="常规 2" xfId="27"/>
    <cellStyle name="好" xfId="28" builtinId="26" customBuiltin="1"/>
    <cellStyle name="汇总" xfId="29" builtinId="25" customBuiltin="1"/>
    <cellStyle name="计算" xfId="30" builtinId="22" customBuiltin="1"/>
    <cellStyle name="检查单元格" xfId="31" builtinId="23" customBuiltin="1"/>
    <cellStyle name="解释性文本" xfId="32" builtinId="53" customBuiltin="1"/>
    <cellStyle name="警告文本" xfId="33" builtinId="11" customBuiltin="1"/>
    <cellStyle name="链接单元格" xfId="34" builtinId="24" customBuiltin="1"/>
    <cellStyle name="千位[0]_E22" xfId="35"/>
    <cellStyle name="千位_E22" xfId="36"/>
    <cellStyle name="强调文字颜色 1" xfId="37" builtinId="29" customBuiltin="1"/>
    <cellStyle name="强调文字颜色 2" xfId="38" builtinId="33" customBuiltin="1"/>
    <cellStyle name="强调文字颜色 3" xfId="39" builtinId="37" customBuiltin="1"/>
    <cellStyle name="强调文字颜色 4" xfId="40" builtinId="41" customBuiltin="1"/>
    <cellStyle name="强调文字颜色 5" xfId="41" builtinId="45" customBuiltin="1"/>
    <cellStyle name="强调文字颜色 6" xfId="42" builtinId="49" customBuiltin="1"/>
    <cellStyle name="适中" xfId="43" builtinId="28" customBuiltin="1"/>
    <cellStyle name="输出" xfId="44" builtinId="21" customBuiltin="1"/>
    <cellStyle name="输入" xfId="45" builtinId="20" customBuiltin="1"/>
    <cellStyle name="注释" xfId="46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/&#26700;&#38754;/&#37326;&#24515;/09&#24180;&#39044;&#31639;&#30456;&#20851;&#26448;&#26009;/&#25105;&#30340;&#25991;&#20214;&#22841;/&#39044;&#31639;&#32534;&#21046;/&#25910;&#25903;&#20998;&#31867;&#25913;&#38761;/&#36716;&#25442;&#39044;&#31639;&#25968;&#25454;&#38468;&#20214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一"/>
      <sheetName val="表二"/>
      <sheetName val="表三"/>
      <sheetName val="表四"/>
    </sheetNames>
    <sheetDataSet>
      <sheetData sheetId="0">
        <row r="2">
          <cell r="B2" t="str">
            <v>北京市</v>
          </cell>
        </row>
        <row r="3">
          <cell r="B3" t="str">
            <v>天津市</v>
          </cell>
        </row>
        <row r="4">
          <cell r="B4" t="str">
            <v>河北省</v>
          </cell>
        </row>
        <row r="5">
          <cell r="B5" t="str">
            <v>山西省</v>
          </cell>
        </row>
        <row r="6">
          <cell r="B6" t="str">
            <v>内蒙古自治区</v>
          </cell>
        </row>
        <row r="7">
          <cell r="B7" t="str">
            <v>辽宁省</v>
          </cell>
        </row>
        <row r="8">
          <cell r="B8" t="str">
            <v>大连市</v>
          </cell>
        </row>
        <row r="9">
          <cell r="B9" t="str">
            <v>吉林省</v>
          </cell>
        </row>
        <row r="10">
          <cell r="B10" t="str">
            <v>黑龙江省</v>
          </cell>
        </row>
        <row r="11">
          <cell r="B11" t="str">
            <v>上海市</v>
          </cell>
        </row>
        <row r="12">
          <cell r="B12" t="str">
            <v>江苏省</v>
          </cell>
        </row>
        <row r="13">
          <cell r="B13" t="str">
            <v>浙江省</v>
          </cell>
        </row>
        <row r="14">
          <cell r="B14" t="str">
            <v>宁波市</v>
          </cell>
        </row>
        <row r="15">
          <cell r="B15" t="str">
            <v>安徽省</v>
          </cell>
        </row>
        <row r="16">
          <cell r="B16" t="str">
            <v>福建省</v>
          </cell>
        </row>
        <row r="17">
          <cell r="B17" t="str">
            <v>厦门市</v>
          </cell>
        </row>
        <row r="18">
          <cell r="B18" t="str">
            <v>江西省</v>
          </cell>
        </row>
        <row r="19">
          <cell r="B19" t="str">
            <v>山东省</v>
          </cell>
        </row>
        <row r="20">
          <cell r="B20" t="str">
            <v>青岛市</v>
          </cell>
        </row>
        <row r="21">
          <cell r="B21" t="str">
            <v>河南省</v>
          </cell>
        </row>
        <row r="22">
          <cell r="B22" t="str">
            <v>湖北省</v>
          </cell>
        </row>
        <row r="23">
          <cell r="B23" t="str">
            <v>湖南省</v>
          </cell>
        </row>
        <row r="24">
          <cell r="B24" t="str">
            <v>广东省</v>
          </cell>
        </row>
        <row r="25">
          <cell r="B25" t="str">
            <v>深圳市</v>
          </cell>
        </row>
        <row r="26">
          <cell r="B26" t="str">
            <v>广西壮族自治区</v>
          </cell>
        </row>
        <row r="27">
          <cell r="B27" t="str">
            <v>海南省</v>
          </cell>
        </row>
        <row r="28">
          <cell r="B28" t="str">
            <v>重庆市</v>
          </cell>
        </row>
        <row r="29">
          <cell r="B29" t="str">
            <v>四川省</v>
          </cell>
        </row>
        <row r="30">
          <cell r="B30" t="str">
            <v>贵州省</v>
          </cell>
        </row>
        <row r="31">
          <cell r="B31" t="str">
            <v>云南省</v>
          </cell>
        </row>
        <row r="32">
          <cell r="B32" t="str">
            <v>西藏自治区</v>
          </cell>
        </row>
        <row r="33">
          <cell r="B33" t="str">
            <v>陕西省</v>
          </cell>
        </row>
        <row r="34">
          <cell r="B34" t="str">
            <v>甘肃省</v>
          </cell>
        </row>
        <row r="35">
          <cell r="B35" t="str">
            <v>青海省</v>
          </cell>
        </row>
        <row r="36">
          <cell r="B36" t="str">
            <v>宁夏回族自治区</v>
          </cell>
        </row>
        <row r="37">
          <cell r="B37" t="str">
            <v>新疆维吾尔自治区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/>
  </sheetViews>
  <sheetFormatPr defaultColWidth="9" defaultRowHeight="14.25"/>
  <sheetData>
    <row r="2" spans="1:2">
      <c r="A2" t="s">
        <v>0</v>
      </c>
      <c r="B2" t="s">
        <v>1</v>
      </c>
    </row>
    <row r="3" spans="1:2">
      <c r="A3" t="s">
        <v>2</v>
      </c>
      <c r="B3">
        <v>1</v>
      </c>
    </row>
    <row r="4" spans="1:2">
      <c r="A4" t="s">
        <v>3</v>
      </c>
      <c r="B4">
        <v>1</v>
      </c>
    </row>
    <row r="5" spans="1:2">
      <c r="A5" t="s">
        <v>4</v>
      </c>
      <c r="B5">
        <v>240</v>
      </c>
    </row>
    <row r="6" spans="1:2">
      <c r="A6" t="s">
        <v>5</v>
      </c>
      <c r="B6">
        <v>30</v>
      </c>
    </row>
    <row r="7" spans="1:2">
      <c r="A7" t="s">
        <v>6</v>
      </c>
      <c r="B7" t="s">
        <v>7</v>
      </c>
    </row>
    <row r="8" spans="1:2">
      <c r="A8" t="s">
        <v>8</v>
      </c>
      <c r="B8" t="s">
        <v>7</v>
      </c>
    </row>
    <row r="9" spans="1:2">
      <c r="A9" t="s">
        <v>9</v>
      </c>
      <c r="B9" t="s">
        <v>10</v>
      </c>
    </row>
    <row r="10" spans="1:2">
      <c r="A10" t="s">
        <v>11</v>
      </c>
      <c r="B10" t="s">
        <v>12</v>
      </c>
    </row>
    <row r="11" spans="1:2">
      <c r="A11" t="s">
        <v>13</v>
      </c>
      <c r="B11" t="s">
        <v>14</v>
      </c>
    </row>
    <row r="12" spans="1:2">
      <c r="A12" t="s">
        <v>15</v>
      </c>
      <c r="B12" t="s">
        <v>16</v>
      </c>
    </row>
    <row r="13" spans="1:2">
      <c r="A13" t="s">
        <v>17</v>
      </c>
      <c r="B13">
        <v>2</v>
      </c>
    </row>
    <row r="14" spans="1:2">
      <c r="A14" t="s">
        <v>18</v>
      </c>
      <c r="B14">
        <v>3</v>
      </c>
    </row>
    <row r="15" spans="1:2">
      <c r="A15" t="s">
        <v>19</v>
      </c>
      <c r="B15" t="s">
        <v>20</v>
      </c>
    </row>
    <row r="16" spans="1:2">
      <c r="A16" t="s">
        <v>21</v>
      </c>
      <c r="B16" t="s">
        <v>22</v>
      </c>
    </row>
  </sheetData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64"/>
  <sheetViews>
    <sheetView tabSelected="1" workbookViewId="0">
      <selection activeCell="E30" sqref="E30"/>
    </sheetView>
  </sheetViews>
  <sheetFormatPr defaultColWidth="8" defaultRowHeight="12.75"/>
  <cols>
    <col min="1" max="1" width="26.75" style="14" customWidth="1"/>
    <col min="2" max="2" width="12.375" style="13" customWidth="1"/>
    <col min="3" max="3" width="13" style="13" customWidth="1"/>
    <col min="4" max="4" width="11.375" style="14" customWidth="1"/>
    <col min="5" max="5" width="10.125" style="14" customWidth="1"/>
    <col min="6" max="6" width="23.375" style="14" customWidth="1"/>
    <col min="7" max="7" width="12.375" style="14" customWidth="1"/>
    <col min="8" max="12" width="14.125" style="14" hidden="1" customWidth="1"/>
    <col min="13" max="13" width="11.25" style="14" customWidth="1"/>
    <col min="14" max="14" width="9.875" style="14" customWidth="1"/>
    <col min="15" max="15" width="10.25" style="14" customWidth="1"/>
    <col min="16" max="16" width="10.5" style="15" hidden="1" customWidth="1"/>
    <col min="17" max="17" width="7.75" style="16" hidden="1" customWidth="1"/>
    <col min="18" max="18" width="7.75" style="15" hidden="1" customWidth="1"/>
    <col min="19" max="19" width="7.375" style="15" hidden="1" customWidth="1"/>
    <col min="20" max="20" width="7.25" style="15" hidden="1" customWidth="1"/>
    <col min="21" max="21" width="7.625" style="13" hidden="1" customWidth="1"/>
    <col min="22" max="22" width="6.875" style="13" hidden="1" customWidth="1"/>
    <col min="23" max="23" width="6.625" style="13" hidden="1" customWidth="1"/>
    <col min="24" max="24" width="7.375" style="13" hidden="1" customWidth="1"/>
    <col min="25" max="25" width="6.375" style="13" hidden="1" customWidth="1"/>
    <col min="26" max="26" width="6.5" style="13" hidden="1" customWidth="1"/>
    <col min="27" max="27" width="6.25" style="14" hidden="1" customWidth="1"/>
    <col min="28" max="28" width="7" style="14" hidden="1" customWidth="1"/>
    <col min="29" max="29" width="0.125" style="14" hidden="1" customWidth="1"/>
    <col min="30" max="30" width="6.75" style="14" customWidth="1"/>
    <col min="31" max="31" width="9.125" style="14" customWidth="1"/>
    <col min="32" max="32" width="9.375" style="17" customWidth="1"/>
    <col min="33" max="33" width="9.75" style="14" customWidth="1"/>
    <col min="34" max="34" width="9.5" style="14" customWidth="1"/>
    <col min="35" max="35" width="11.875" style="14" customWidth="1"/>
    <col min="36" max="36" width="11" style="14" customWidth="1"/>
    <col min="37" max="16384" width="8" style="14"/>
  </cols>
  <sheetData>
    <row r="1" spans="1:36" ht="16.5" customHeight="1">
      <c r="A1" s="1" t="s">
        <v>74</v>
      </c>
    </row>
    <row r="2" spans="1:36" s="18" customFormat="1" ht="22.5" customHeight="1">
      <c r="A2" s="120" t="s">
        <v>92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F2" s="19"/>
    </row>
    <row r="3" spans="1:36">
      <c r="A3" s="2"/>
      <c r="G3" s="20"/>
      <c r="H3" s="20"/>
      <c r="I3" s="20"/>
      <c r="J3" s="20"/>
      <c r="K3" s="20"/>
      <c r="L3" s="20"/>
      <c r="M3" s="20"/>
      <c r="N3" s="20"/>
      <c r="O3" s="103" t="s">
        <v>38</v>
      </c>
      <c r="P3" s="21"/>
      <c r="Q3" s="22"/>
      <c r="R3" s="21"/>
      <c r="S3" s="21"/>
      <c r="T3" s="21"/>
      <c r="U3" s="23"/>
      <c r="V3" s="23"/>
      <c r="W3" s="23"/>
      <c r="X3" s="23"/>
      <c r="Y3" s="23"/>
      <c r="Z3" s="23"/>
    </row>
    <row r="4" spans="1:36" ht="31.5" customHeight="1">
      <c r="A4" s="3" t="s">
        <v>39</v>
      </c>
      <c r="B4" s="4" t="s">
        <v>106</v>
      </c>
      <c r="C4" s="4" t="s">
        <v>109</v>
      </c>
      <c r="D4" s="5" t="s">
        <v>75</v>
      </c>
      <c r="E4" s="5" t="s">
        <v>76</v>
      </c>
      <c r="F4" s="3" t="s">
        <v>39</v>
      </c>
      <c r="G4" s="5" t="s">
        <v>93</v>
      </c>
      <c r="H4" s="5" t="s">
        <v>77</v>
      </c>
      <c r="I4" s="5" t="s">
        <v>78</v>
      </c>
      <c r="J4" s="5" t="s">
        <v>79</v>
      </c>
      <c r="K4" s="5" t="s">
        <v>80</v>
      </c>
      <c r="L4" s="5" t="s">
        <v>81</v>
      </c>
      <c r="M4" s="4" t="s">
        <v>109</v>
      </c>
      <c r="N4" s="5" t="s">
        <v>75</v>
      </c>
      <c r="O4" s="5" t="s">
        <v>76</v>
      </c>
      <c r="P4" s="24" t="s">
        <v>82</v>
      </c>
      <c r="Q4" s="24" t="s">
        <v>83</v>
      </c>
      <c r="R4" s="24" t="s">
        <v>84</v>
      </c>
      <c r="S4" s="24" t="s">
        <v>85</v>
      </c>
      <c r="T4" s="24"/>
      <c r="U4" s="25" t="s">
        <v>86</v>
      </c>
      <c r="V4" s="25" t="s">
        <v>83</v>
      </c>
      <c r="W4" s="25" t="s">
        <v>84</v>
      </c>
      <c r="X4" s="25" t="s">
        <v>85</v>
      </c>
      <c r="Y4" s="25" t="s">
        <v>87</v>
      </c>
      <c r="Z4" s="25" t="s">
        <v>88</v>
      </c>
      <c r="AA4" s="25" t="s">
        <v>89</v>
      </c>
      <c r="AB4" s="25" t="s">
        <v>90</v>
      </c>
      <c r="AC4" s="14" t="s">
        <v>91</v>
      </c>
    </row>
    <row r="5" spans="1:36" ht="13.5">
      <c r="A5" s="106" t="s">
        <v>40</v>
      </c>
      <c r="B5" s="71">
        <f t="shared" ref="B5:E5" si="0">B6+B7+B8+SUM(B11:B20)</f>
        <v>153208.54999999999</v>
      </c>
      <c r="C5" s="71">
        <f t="shared" si="0"/>
        <v>179120.5</v>
      </c>
      <c r="D5" s="71">
        <f>E5-C5</f>
        <v>-11648.5</v>
      </c>
      <c r="E5" s="71">
        <f t="shared" si="0"/>
        <v>167472</v>
      </c>
      <c r="F5" s="104" t="s">
        <v>41</v>
      </c>
      <c r="G5" s="59">
        <v>27739</v>
      </c>
      <c r="H5" s="60"/>
      <c r="I5" s="60"/>
      <c r="J5" s="60"/>
      <c r="K5" s="61"/>
      <c r="L5" s="60"/>
      <c r="M5" s="60">
        <v>26859</v>
      </c>
      <c r="N5" s="69">
        <f>O5-M5</f>
        <v>-5</v>
      </c>
      <c r="O5" s="60">
        <v>26854</v>
      </c>
      <c r="P5" s="26">
        <v>13912.51741416</v>
      </c>
      <c r="Q5" s="27">
        <v>2569.1235380835383</v>
      </c>
      <c r="R5" s="26">
        <v>3253</v>
      </c>
      <c r="S5" s="26"/>
      <c r="T5" s="26">
        <f>SUM(P5:S5)</f>
        <v>19734.640952243539</v>
      </c>
      <c r="U5" s="28">
        <v>14816</v>
      </c>
      <c r="V5" s="28">
        <v>1999</v>
      </c>
      <c r="W5" s="28">
        <v>527</v>
      </c>
      <c r="X5" s="28"/>
      <c r="Y5" s="28"/>
      <c r="Z5" s="28"/>
      <c r="AA5" s="29"/>
      <c r="AB5" s="29"/>
      <c r="AC5" s="30"/>
    </row>
    <row r="6" spans="1:36">
      <c r="A6" s="106" t="s">
        <v>135</v>
      </c>
      <c r="B6" s="71">
        <v>56594.95</v>
      </c>
      <c r="C6" s="71">
        <v>62549</v>
      </c>
      <c r="D6" s="71">
        <f t="shared" ref="D6:D32" si="1">E6-C6</f>
        <v>-2058</v>
      </c>
      <c r="E6" s="71">
        <f>53816+4093+2982-400</f>
        <v>60491</v>
      </c>
      <c r="F6" s="104" t="s">
        <v>42</v>
      </c>
      <c r="G6" s="59">
        <v>453</v>
      </c>
      <c r="H6" s="60"/>
      <c r="I6" s="60"/>
      <c r="J6" s="60"/>
      <c r="K6" s="61"/>
      <c r="L6" s="60"/>
      <c r="M6" s="60">
        <v>462</v>
      </c>
      <c r="N6" s="69">
        <f>O6-M6</f>
        <v>52</v>
      </c>
      <c r="O6" s="60">
        <v>514</v>
      </c>
      <c r="P6" s="26">
        <v>223.90610236000001</v>
      </c>
      <c r="Q6" s="31"/>
      <c r="R6" s="26"/>
      <c r="S6" s="26"/>
      <c r="T6" s="26">
        <f t="shared" ref="T6:T27" si="2">SUM(P6:S6)</f>
        <v>223.90610236000001</v>
      </c>
      <c r="U6" s="28">
        <v>148</v>
      </c>
      <c r="V6" s="28"/>
      <c r="W6" s="28"/>
      <c r="X6" s="28"/>
      <c r="Y6" s="28"/>
      <c r="Z6" s="28"/>
      <c r="AA6" s="29"/>
      <c r="AB6" s="29"/>
      <c r="AC6" s="30"/>
    </row>
    <row r="7" spans="1:36" ht="14.25" customHeight="1">
      <c r="A7" s="106" t="s">
        <v>136</v>
      </c>
      <c r="B7" s="71">
        <v>0</v>
      </c>
      <c r="C7" s="71">
        <v>201</v>
      </c>
      <c r="D7" s="71">
        <f t="shared" si="1"/>
        <v>-108</v>
      </c>
      <c r="E7" s="71">
        <v>93</v>
      </c>
      <c r="F7" s="104" t="s">
        <v>43</v>
      </c>
      <c r="G7" s="59">
        <v>17920</v>
      </c>
      <c r="H7" s="60"/>
      <c r="I7" s="60"/>
      <c r="J7" s="60"/>
      <c r="K7" s="61"/>
      <c r="L7" s="60"/>
      <c r="M7" s="60">
        <v>19735</v>
      </c>
      <c r="N7" s="69">
        <f>O7-M7</f>
        <v>451</v>
      </c>
      <c r="O7" s="60">
        <v>20186</v>
      </c>
      <c r="P7" s="26">
        <v>12735.98850584</v>
      </c>
      <c r="Q7" s="27">
        <v>1184.205380835381</v>
      </c>
      <c r="R7" s="26">
        <v>251</v>
      </c>
      <c r="S7" s="26"/>
      <c r="T7" s="26">
        <f t="shared" si="2"/>
        <v>14171.193886675381</v>
      </c>
      <c r="U7" s="28">
        <v>12837</v>
      </c>
      <c r="V7" s="28">
        <v>1133</v>
      </c>
      <c r="W7" s="28">
        <v>247</v>
      </c>
      <c r="X7" s="28"/>
      <c r="Y7" s="28"/>
      <c r="Z7" s="28"/>
      <c r="AA7" s="29"/>
      <c r="AB7" s="29">
        <v>557</v>
      </c>
      <c r="AC7" s="30"/>
    </row>
    <row r="8" spans="1:36" s="34" customFormat="1">
      <c r="A8" s="106" t="s">
        <v>137</v>
      </c>
      <c r="B8" s="71">
        <f>SUM(B9:B10)</f>
        <v>11895.2</v>
      </c>
      <c r="C8" s="71">
        <f t="shared" ref="C8:E8" si="3">SUM(C9:C10)</f>
        <v>17038.5</v>
      </c>
      <c r="D8" s="71">
        <f t="shared" si="1"/>
        <v>-4862.5</v>
      </c>
      <c r="E8" s="71">
        <f t="shared" si="3"/>
        <v>12176</v>
      </c>
      <c r="F8" s="104" t="s">
        <v>44</v>
      </c>
      <c r="G8" s="59">
        <v>58800</v>
      </c>
      <c r="H8" s="60"/>
      <c r="I8" s="60"/>
      <c r="J8" s="60"/>
      <c r="K8" s="61"/>
      <c r="L8" s="60"/>
      <c r="M8" s="60">
        <v>57427</v>
      </c>
      <c r="N8" s="69">
        <f t="shared" ref="N8:N24" si="4">O8-M8</f>
        <v>9596</v>
      </c>
      <c r="O8" s="60">
        <v>67023</v>
      </c>
      <c r="P8" s="26">
        <v>40257.790612439901</v>
      </c>
      <c r="Q8" s="31"/>
      <c r="R8" s="26"/>
      <c r="S8" s="26"/>
      <c r="T8" s="26">
        <f t="shared" si="2"/>
        <v>40257.790612439901</v>
      </c>
      <c r="U8" s="28">
        <v>44677</v>
      </c>
      <c r="V8" s="28"/>
      <c r="W8" s="28"/>
      <c r="X8" s="28"/>
      <c r="Y8" s="28"/>
      <c r="Z8" s="28"/>
      <c r="AA8" s="32"/>
      <c r="AB8" s="32">
        <v>3338</v>
      </c>
      <c r="AC8" s="33"/>
      <c r="AE8" s="14"/>
      <c r="AF8" s="35"/>
      <c r="AI8" s="14"/>
    </row>
    <row r="9" spans="1:36">
      <c r="A9" s="106" t="s">
        <v>138</v>
      </c>
      <c r="B9" s="71">
        <v>8703</v>
      </c>
      <c r="C9" s="71">
        <v>10593</v>
      </c>
      <c r="D9" s="71">
        <f t="shared" si="1"/>
        <v>-3177</v>
      </c>
      <c r="E9" s="71">
        <f>7403+13</f>
        <v>7416</v>
      </c>
      <c r="F9" s="104" t="s">
        <v>45</v>
      </c>
      <c r="G9" s="59">
        <v>419</v>
      </c>
      <c r="H9" s="60"/>
      <c r="I9" s="60"/>
      <c r="J9" s="60"/>
      <c r="K9" s="61"/>
      <c r="L9" s="60"/>
      <c r="M9" s="60">
        <v>425</v>
      </c>
      <c r="N9" s="69">
        <f t="shared" si="4"/>
        <v>-4</v>
      </c>
      <c r="O9" s="60">
        <v>421</v>
      </c>
      <c r="P9" s="26">
        <v>1820.8958954</v>
      </c>
      <c r="Q9" s="31"/>
      <c r="R9" s="26"/>
      <c r="S9" s="26"/>
      <c r="T9" s="26">
        <f t="shared" si="2"/>
        <v>1820.8958954</v>
      </c>
      <c r="U9" s="28">
        <v>1512</v>
      </c>
      <c r="V9" s="28"/>
      <c r="W9" s="28"/>
      <c r="X9" s="28"/>
      <c r="Y9" s="28"/>
      <c r="Z9" s="28"/>
      <c r="AA9" s="29"/>
      <c r="AB9" s="29">
        <v>50</v>
      </c>
      <c r="AC9" s="30"/>
      <c r="AJ9" s="34"/>
    </row>
    <row r="10" spans="1:36" s="34" customFormat="1" ht="13.5">
      <c r="A10" s="106" t="s">
        <v>139</v>
      </c>
      <c r="B10" s="71">
        <v>3192.2</v>
      </c>
      <c r="C10" s="71">
        <v>6445.5</v>
      </c>
      <c r="D10" s="71">
        <f t="shared" si="1"/>
        <v>-1685.5</v>
      </c>
      <c r="E10" s="71">
        <v>4760</v>
      </c>
      <c r="F10" s="104" t="s">
        <v>46</v>
      </c>
      <c r="G10" s="59">
        <v>2037</v>
      </c>
      <c r="H10" s="60"/>
      <c r="I10" s="60"/>
      <c r="J10" s="60"/>
      <c r="K10" s="61"/>
      <c r="L10" s="60"/>
      <c r="M10" s="60">
        <v>3509</v>
      </c>
      <c r="N10" s="69">
        <f t="shared" si="4"/>
        <v>-880</v>
      </c>
      <c r="O10" s="60">
        <v>2629</v>
      </c>
      <c r="P10" s="26">
        <v>702.82563499999992</v>
      </c>
      <c r="Q10" s="27">
        <v>953.38568796068796</v>
      </c>
      <c r="R10" s="26">
        <v>45</v>
      </c>
      <c r="S10" s="26">
        <v>200</v>
      </c>
      <c r="T10" s="26">
        <f t="shared" si="2"/>
        <v>1901.211322960688</v>
      </c>
      <c r="U10" s="28">
        <v>910</v>
      </c>
      <c r="V10" s="28">
        <v>1258</v>
      </c>
      <c r="W10" s="28"/>
      <c r="X10" s="28">
        <v>389</v>
      </c>
      <c r="Y10" s="28"/>
      <c r="Z10" s="28"/>
      <c r="AA10" s="32"/>
      <c r="AB10" s="32">
        <v>229</v>
      </c>
      <c r="AC10" s="33" t="e">
        <f>#REF!*0.2</f>
        <v>#REF!</v>
      </c>
      <c r="AE10" s="14"/>
      <c r="AF10" s="35"/>
      <c r="AI10" s="14"/>
    </row>
    <row r="11" spans="1:36" s="34" customFormat="1">
      <c r="A11" s="106" t="s">
        <v>140</v>
      </c>
      <c r="B11" s="71">
        <v>3566.2</v>
      </c>
      <c r="C11" s="71">
        <v>4321</v>
      </c>
      <c r="D11" s="71">
        <f t="shared" si="1"/>
        <v>-195</v>
      </c>
      <c r="E11" s="71">
        <f>3904+222</f>
        <v>4126</v>
      </c>
      <c r="F11" s="104" t="s">
        <v>47</v>
      </c>
      <c r="G11" s="59">
        <v>47596</v>
      </c>
      <c r="H11" s="60"/>
      <c r="I11" s="60"/>
      <c r="J11" s="60"/>
      <c r="K11" s="61"/>
      <c r="L11" s="60"/>
      <c r="M11" s="60">
        <v>51541</v>
      </c>
      <c r="N11" s="69">
        <f t="shared" si="4"/>
        <v>-10145</v>
      </c>
      <c r="O11" s="60">
        <v>41396</v>
      </c>
      <c r="P11" s="26">
        <v>38309.104765119999</v>
      </c>
      <c r="Q11" s="31"/>
      <c r="R11" s="26"/>
      <c r="S11" s="26">
        <v>200</v>
      </c>
      <c r="T11" s="26">
        <f t="shared" si="2"/>
        <v>38509.104765119999</v>
      </c>
      <c r="U11" s="28">
        <v>18871</v>
      </c>
      <c r="V11" s="28"/>
      <c r="W11" s="28"/>
      <c r="X11" s="28">
        <v>389</v>
      </c>
      <c r="Y11" s="28"/>
      <c r="Z11" s="28"/>
      <c r="AA11" s="32">
        <v>5000</v>
      </c>
      <c r="AB11" s="32">
        <v>5341</v>
      </c>
      <c r="AC11" s="33" t="e">
        <f>#REF!*0.2</f>
        <v>#REF!</v>
      </c>
      <c r="AE11" s="14"/>
      <c r="AF11" s="35"/>
      <c r="AI11" s="14"/>
    </row>
    <row r="12" spans="1:36" s="34" customFormat="1" ht="13.5">
      <c r="A12" s="106" t="s">
        <v>141</v>
      </c>
      <c r="B12" s="71"/>
      <c r="C12" s="71"/>
      <c r="D12" s="71"/>
      <c r="E12" s="71"/>
      <c r="F12" s="104" t="s">
        <v>48</v>
      </c>
      <c r="G12" s="59">
        <v>21833</v>
      </c>
      <c r="H12" s="60"/>
      <c r="I12" s="60"/>
      <c r="J12" s="60"/>
      <c r="K12" s="61"/>
      <c r="L12" s="60"/>
      <c r="M12" s="60">
        <v>23668</v>
      </c>
      <c r="N12" s="69">
        <f t="shared" si="4"/>
        <v>2569</v>
      </c>
      <c r="O12" s="60">
        <v>26237</v>
      </c>
      <c r="P12" s="26">
        <v>7657.7125881599995</v>
      </c>
      <c r="Q12" s="27">
        <v>1123.991547911548</v>
      </c>
      <c r="R12" s="26"/>
      <c r="S12" s="26"/>
      <c r="T12" s="26">
        <f t="shared" si="2"/>
        <v>8781.7041360715484</v>
      </c>
      <c r="U12" s="28">
        <v>6014</v>
      </c>
      <c r="V12" s="28">
        <v>1033</v>
      </c>
      <c r="W12" s="28"/>
      <c r="X12" s="28"/>
      <c r="Y12" s="28"/>
      <c r="Z12" s="28"/>
      <c r="AA12" s="32"/>
      <c r="AB12" s="32">
        <v>6490</v>
      </c>
      <c r="AC12" s="33"/>
      <c r="AE12" s="14"/>
      <c r="AF12" s="35"/>
      <c r="AI12" s="14"/>
    </row>
    <row r="13" spans="1:36">
      <c r="A13" s="106" t="s">
        <v>142</v>
      </c>
      <c r="B13" s="71">
        <v>12089</v>
      </c>
      <c r="C13" s="71">
        <v>13374</v>
      </c>
      <c r="D13" s="71">
        <f t="shared" si="1"/>
        <v>-464</v>
      </c>
      <c r="E13" s="71">
        <f>11673+837+400</f>
        <v>12910</v>
      </c>
      <c r="F13" s="104" t="s">
        <v>49</v>
      </c>
      <c r="G13" s="59">
        <v>665</v>
      </c>
      <c r="H13" s="60"/>
      <c r="I13" s="60"/>
      <c r="J13" s="60"/>
      <c r="K13" s="61"/>
      <c r="L13" s="60"/>
      <c r="M13" s="60">
        <v>2727</v>
      </c>
      <c r="N13" s="69">
        <f t="shared" si="4"/>
        <v>6654</v>
      </c>
      <c r="O13" s="60">
        <v>9381</v>
      </c>
      <c r="P13" s="26">
        <v>8000</v>
      </c>
      <c r="Q13" s="31"/>
      <c r="R13" s="26">
        <v>1212</v>
      </c>
      <c r="S13" s="26"/>
      <c r="T13" s="26">
        <f t="shared" si="2"/>
        <v>9212</v>
      </c>
      <c r="U13" s="28">
        <v>1243</v>
      </c>
      <c r="V13" s="28"/>
      <c r="W13" s="36">
        <v>1223</v>
      </c>
      <c r="X13" s="28"/>
      <c r="Y13" s="28"/>
      <c r="Z13" s="28">
        <v>8000</v>
      </c>
      <c r="AA13" s="29"/>
      <c r="AB13" s="29"/>
      <c r="AC13" s="30"/>
      <c r="AH13" s="34"/>
      <c r="AJ13" s="34"/>
    </row>
    <row r="14" spans="1:36" s="34" customFormat="1" ht="13.5">
      <c r="A14" s="106" t="s">
        <v>143</v>
      </c>
      <c r="B14" s="71">
        <v>4424.2</v>
      </c>
      <c r="C14" s="71">
        <v>6159</v>
      </c>
      <c r="D14" s="71">
        <f t="shared" si="1"/>
        <v>-680</v>
      </c>
      <c r="E14" s="71">
        <f>5471+8</f>
        <v>5479</v>
      </c>
      <c r="F14" s="104" t="s">
        <v>50</v>
      </c>
      <c r="G14" s="59">
        <v>24000</v>
      </c>
      <c r="H14" s="60"/>
      <c r="I14" s="60"/>
      <c r="J14" s="60"/>
      <c r="K14" s="61"/>
      <c r="L14" s="60"/>
      <c r="M14" s="60">
        <v>66845</v>
      </c>
      <c r="N14" s="69">
        <f t="shared" si="4"/>
        <v>-3501</v>
      </c>
      <c r="O14" s="60">
        <v>63344</v>
      </c>
      <c r="P14" s="26">
        <v>14290.61701468</v>
      </c>
      <c r="Q14" s="27">
        <v>1374.8825184275186</v>
      </c>
      <c r="R14" s="26">
        <v>1273</v>
      </c>
      <c r="S14" s="26">
        <v>300</v>
      </c>
      <c r="T14" s="26">
        <f t="shared" si="2"/>
        <v>17238.499533107519</v>
      </c>
      <c r="U14" s="28">
        <v>10196</v>
      </c>
      <c r="V14" s="28">
        <v>1393</v>
      </c>
      <c r="W14" s="28">
        <v>1874</v>
      </c>
      <c r="X14" s="28">
        <v>583</v>
      </c>
      <c r="Y14" s="28"/>
      <c r="Z14" s="28">
        <v>9249</v>
      </c>
      <c r="AA14" s="32"/>
      <c r="AB14" s="32"/>
      <c r="AC14" s="33" t="e">
        <f>#REF!*0.3</f>
        <v>#REF!</v>
      </c>
      <c r="AE14" s="14"/>
      <c r="AF14" s="35"/>
      <c r="AI14" s="14"/>
    </row>
    <row r="15" spans="1:36" s="34" customFormat="1" ht="13.5">
      <c r="A15" s="106" t="s">
        <v>144</v>
      </c>
      <c r="B15" s="71">
        <v>4024.9</v>
      </c>
      <c r="C15" s="71">
        <v>4084</v>
      </c>
      <c r="D15" s="71">
        <f t="shared" si="1"/>
        <v>-119</v>
      </c>
      <c r="E15" s="71">
        <f>3621+344</f>
        <v>3965</v>
      </c>
      <c r="F15" s="104" t="s">
        <v>51</v>
      </c>
      <c r="G15" s="59">
        <v>12512</v>
      </c>
      <c r="H15" s="60"/>
      <c r="I15" s="60"/>
      <c r="J15" s="60"/>
      <c r="K15" s="61"/>
      <c r="L15" s="60"/>
      <c r="M15" s="60">
        <v>27968</v>
      </c>
      <c r="N15" s="69">
        <f t="shared" si="4"/>
        <v>-4650</v>
      </c>
      <c r="O15" s="60">
        <v>23318</v>
      </c>
      <c r="P15" s="26">
        <v>3603.1846595599995</v>
      </c>
      <c r="Q15" s="27">
        <v>963.4213267813268</v>
      </c>
      <c r="R15" s="26">
        <v>762</v>
      </c>
      <c r="S15" s="26">
        <v>300</v>
      </c>
      <c r="T15" s="26">
        <f t="shared" si="2"/>
        <v>5628.6059863413266</v>
      </c>
      <c r="U15" s="28">
        <v>5057</v>
      </c>
      <c r="V15" s="28">
        <v>893</v>
      </c>
      <c r="W15" s="28">
        <v>780</v>
      </c>
      <c r="X15" s="28">
        <v>583</v>
      </c>
      <c r="Y15" s="28"/>
      <c r="Z15" s="37"/>
      <c r="AA15" s="32"/>
      <c r="AB15" s="32">
        <v>1121</v>
      </c>
      <c r="AC15" s="33" t="e">
        <f>#REF!*0.3</f>
        <v>#REF!</v>
      </c>
      <c r="AE15" s="14"/>
      <c r="AF15" s="35"/>
      <c r="AI15" s="14"/>
    </row>
    <row r="16" spans="1:36">
      <c r="A16" s="106" t="s">
        <v>145</v>
      </c>
      <c r="B16" s="71">
        <v>6310</v>
      </c>
      <c r="C16" s="71">
        <v>6176</v>
      </c>
      <c r="D16" s="71">
        <f t="shared" si="1"/>
        <v>-852</v>
      </c>
      <c r="E16" s="71">
        <v>5324</v>
      </c>
      <c r="F16" s="104" t="s">
        <v>52</v>
      </c>
      <c r="G16" s="59">
        <v>2327</v>
      </c>
      <c r="H16" s="60"/>
      <c r="I16" s="60"/>
      <c r="J16" s="60"/>
      <c r="K16" s="61"/>
      <c r="L16" s="60"/>
      <c r="M16" s="60">
        <v>2368</v>
      </c>
      <c r="N16" s="69">
        <f t="shared" si="4"/>
        <v>-205</v>
      </c>
      <c r="O16" s="60">
        <v>2163</v>
      </c>
      <c r="P16" s="26">
        <v>1217.52054352</v>
      </c>
      <c r="Q16" s="31"/>
      <c r="R16" s="26"/>
      <c r="S16" s="26"/>
      <c r="T16" s="26">
        <f t="shared" si="2"/>
        <v>1217.52054352</v>
      </c>
      <c r="U16" s="28">
        <v>1067</v>
      </c>
      <c r="V16" s="28"/>
      <c r="W16" s="28"/>
      <c r="X16" s="28"/>
      <c r="Y16" s="28"/>
      <c r="Z16" s="28"/>
      <c r="AA16" s="29"/>
      <c r="AB16" s="29"/>
      <c r="AC16" s="30"/>
    </row>
    <row r="17" spans="1:29">
      <c r="A17" s="106" t="s">
        <v>146</v>
      </c>
      <c r="B17" s="71">
        <v>20796.099999999999</v>
      </c>
      <c r="C17" s="71">
        <v>40469</v>
      </c>
      <c r="D17" s="71">
        <f t="shared" si="1"/>
        <v>4417</v>
      </c>
      <c r="E17" s="71">
        <f>42688+1798+400</f>
        <v>44886</v>
      </c>
      <c r="F17" s="104" t="s">
        <v>53</v>
      </c>
      <c r="G17" s="59">
        <v>660</v>
      </c>
      <c r="H17" s="60"/>
      <c r="I17" s="60"/>
      <c r="J17" s="60"/>
      <c r="K17" s="61"/>
      <c r="L17" s="60"/>
      <c r="M17" s="60">
        <v>771</v>
      </c>
      <c r="N17" s="69">
        <f t="shared" si="4"/>
        <v>972</v>
      </c>
      <c r="O17" s="60">
        <v>1743</v>
      </c>
      <c r="P17" s="26">
        <v>491.85266935999999</v>
      </c>
      <c r="Q17" s="31"/>
      <c r="R17" s="26"/>
      <c r="S17" s="26"/>
      <c r="T17" s="26">
        <f t="shared" si="2"/>
        <v>491.85266935999999</v>
      </c>
      <c r="U17" s="28">
        <v>493</v>
      </c>
      <c r="V17" s="28"/>
      <c r="W17" s="28"/>
      <c r="X17" s="28"/>
      <c r="Y17" s="28"/>
      <c r="Z17" s="28"/>
      <c r="AA17" s="29"/>
      <c r="AB17" s="29"/>
      <c r="AC17" s="30"/>
    </row>
    <row r="18" spans="1:29">
      <c r="A18" s="106" t="s">
        <v>147</v>
      </c>
      <c r="B18" s="71">
        <v>13000</v>
      </c>
      <c r="C18" s="71">
        <v>7015</v>
      </c>
      <c r="D18" s="71">
        <f t="shared" si="1"/>
        <v>-5000</v>
      </c>
      <c r="E18" s="71">
        <v>2015</v>
      </c>
      <c r="F18" s="104" t="s">
        <v>54</v>
      </c>
      <c r="G18" s="59">
        <v>508</v>
      </c>
      <c r="H18" s="60"/>
      <c r="I18" s="60"/>
      <c r="J18" s="60"/>
      <c r="K18" s="61"/>
      <c r="L18" s="60"/>
      <c r="M18" s="60">
        <v>703</v>
      </c>
      <c r="N18" s="69">
        <f t="shared" si="4"/>
        <v>954</v>
      </c>
      <c r="O18" s="60">
        <v>1657</v>
      </c>
      <c r="P18" s="26">
        <v>153.89266863999998</v>
      </c>
      <c r="Q18" s="31"/>
      <c r="R18" s="26"/>
      <c r="S18" s="26"/>
      <c r="T18" s="26">
        <f t="shared" si="2"/>
        <v>153.89266863999998</v>
      </c>
      <c r="U18" s="28">
        <v>151</v>
      </c>
      <c r="V18" s="28"/>
      <c r="W18" s="28"/>
      <c r="X18" s="28"/>
      <c r="Y18" s="28"/>
      <c r="Z18" s="28"/>
      <c r="AA18" s="29"/>
      <c r="AB18" s="29"/>
      <c r="AC18" s="30"/>
    </row>
    <row r="19" spans="1:29">
      <c r="A19" s="106" t="s">
        <v>148</v>
      </c>
      <c r="B19" s="71">
        <v>20508</v>
      </c>
      <c r="C19" s="71">
        <v>17734</v>
      </c>
      <c r="D19" s="71">
        <f t="shared" si="1"/>
        <v>-1727</v>
      </c>
      <c r="E19" s="71">
        <f>15391+316+300</f>
        <v>16007</v>
      </c>
      <c r="F19" s="105" t="s">
        <v>55</v>
      </c>
      <c r="G19" s="59">
        <v>1429</v>
      </c>
      <c r="H19" s="60"/>
      <c r="I19" s="60"/>
      <c r="J19" s="60"/>
      <c r="K19" s="61"/>
      <c r="L19" s="60"/>
      <c r="M19" s="60">
        <v>1684</v>
      </c>
      <c r="N19" s="69">
        <f t="shared" si="4"/>
        <v>-102</v>
      </c>
      <c r="O19" s="60">
        <v>1582</v>
      </c>
      <c r="P19" s="26">
        <v>732.67982487999996</v>
      </c>
      <c r="Q19" s="31"/>
      <c r="R19" s="26"/>
      <c r="S19" s="26"/>
      <c r="T19" s="26">
        <f t="shared" si="2"/>
        <v>732.67982487999996</v>
      </c>
      <c r="U19" s="28">
        <v>976</v>
      </c>
      <c r="V19" s="28"/>
      <c r="W19" s="28"/>
      <c r="X19" s="28"/>
      <c r="Y19" s="28"/>
      <c r="Z19" s="36"/>
      <c r="AA19" s="29"/>
      <c r="AB19" s="29"/>
      <c r="AC19" s="30"/>
    </row>
    <row r="20" spans="1:29">
      <c r="A20" s="106" t="s">
        <v>149</v>
      </c>
      <c r="B20" s="71"/>
      <c r="C20" s="71"/>
      <c r="D20" s="71"/>
      <c r="E20" s="71"/>
      <c r="F20" s="104" t="s">
        <v>56</v>
      </c>
      <c r="G20" s="59">
        <v>9000</v>
      </c>
      <c r="H20" s="60"/>
      <c r="I20" s="60"/>
      <c r="J20" s="60"/>
      <c r="K20" s="61"/>
      <c r="L20" s="60"/>
      <c r="M20" s="60">
        <v>22070</v>
      </c>
      <c r="N20" s="69">
        <f t="shared" si="4"/>
        <v>10274</v>
      </c>
      <c r="O20" s="60">
        <v>32344</v>
      </c>
      <c r="P20" s="26">
        <v>8000</v>
      </c>
      <c r="Q20" s="31"/>
      <c r="R20" s="26"/>
      <c r="S20" s="26"/>
      <c r="T20" s="26">
        <f t="shared" si="2"/>
        <v>8000</v>
      </c>
      <c r="U20" s="28">
        <v>184</v>
      </c>
      <c r="V20" s="28"/>
      <c r="W20" s="28"/>
      <c r="X20" s="28"/>
      <c r="Y20" s="28"/>
      <c r="Z20" s="28">
        <v>9652</v>
      </c>
      <c r="AA20" s="29"/>
      <c r="AB20" s="29">
        <v>186</v>
      </c>
      <c r="AC20" s="30"/>
    </row>
    <row r="21" spans="1:29">
      <c r="A21" s="106" t="s">
        <v>57</v>
      </c>
      <c r="B21" s="71">
        <f t="shared" ref="B21:E21" si="5">B22+B27+B28+B29+B31+B30</f>
        <v>51996.1</v>
      </c>
      <c r="C21" s="71">
        <f t="shared" si="5"/>
        <v>26084</v>
      </c>
      <c r="D21" s="71">
        <f t="shared" si="1"/>
        <v>1549</v>
      </c>
      <c r="E21" s="71">
        <f t="shared" si="5"/>
        <v>27633</v>
      </c>
      <c r="F21" s="104" t="s">
        <v>58</v>
      </c>
      <c r="G21" s="59">
        <v>152</v>
      </c>
      <c r="H21" s="62"/>
      <c r="I21" s="62"/>
      <c r="J21" s="60"/>
      <c r="K21" s="63"/>
      <c r="L21" s="60"/>
      <c r="M21" s="60">
        <v>1527</v>
      </c>
      <c r="N21" s="69">
        <f t="shared" si="4"/>
        <v>21</v>
      </c>
      <c r="O21" s="60">
        <v>1548</v>
      </c>
      <c r="P21" s="26">
        <v>99.502365359999999</v>
      </c>
      <c r="Q21" s="31"/>
      <c r="R21" s="26"/>
      <c r="S21" s="26"/>
      <c r="T21" s="26">
        <f t="shared" si="2"/>
        <v>99.502365359999999</v>
      </c>
      <c r="U21" s="28">
        <v>92</v>
      </c>
      <c r="V21" s="28"/>
      <c r="W21" s="28"/>
      <c r="X21" s="28"/>
      <c r="Y21" s="28"/>
      <c r="Z21" s="28"/>
      <c r="AA21" s="29"/>
      <c r="AB21" s="29"/>
      <c r="AC21" s="30"/>
    </row>
    <row r="22" spans="1:29">
      <c r="A22" s="107" t="s">
        <v>59</v>
      </c>
      <c r="B22" s="71">
        <f>SUM(B23:B26)</f>
        <v>18227.099999999999</v>
      </c>
      <c r="C22" s="71">
        <f t="shared" ref="C22:E22" si="6">SUM(C23:C26)</f>
        <v>7073</v>
      </c>
      <c r="D22" s="71">
        <f t="shared" si="1"/>
        <v>-274</v>
      </c>
      <c r="E22" s="71">
        <f t="shared" si="6"/>
        <v>6799</v>
      </c>
      <c r="F22" s="99" t="s">
        <v>60</v>
      </c>
      <c r="G22" s="59">
        <v>3000</v>
      </c>
      <c r="H22" s="60"/>
      <c r="I22" s="60"/>
      <c r="J22" s="60"/>
      <c r="K22" s="61"/>
      <c r="L22" s="60"/>
      <c r="M22" s="60">
        <v>0</v>
      </c>
      <c r="N22" s="69">
        <f t="shared" si="4"/>
        <v>0</v>
      </c>
      <c r="O22" s="60">
        <v>0</v>
      </c>
      <c r="P22" s="26">
        <v>3000</v>
      </c>
      <c r="Q22" s="31"/>
      <c r="R22" s="26"/>
      <c r="S22" s="26"/>
      <c r="T22" s="26">
        <f t="shared" si="2"/>
        <v>3000</v>
      </c>
      <c r="U22" s="28">
        <v>3000</v>
      </c>
      <c r="V22" s="28"/>
      <c r="W22" s="28"/>
      <c r="X22" s="28"/>
      <c r="Y22" s="28"/>
      <c r="Z22" s="28"/>
      <c r="AA22" s="29"/>
      <c r="AB22" s="29"/>
      <c r="AC22" s="30"/>
    </row>
    <row r="23" spans="1:29">
      <c r="A23" s="107" t="s">
        <v>61</v>
      </c>
      <c r="B23" s="71">
        <v>4910.3999999999996</v>
      </c>
      <c r="C23" s="71">
        <v>5053</v>
      </c>
      <c r="D23" s="71">
        <f t="shared" si="1"/>
        <v>324</v>
      </c>
      <c r="E23" s="71">
        <f>4877+400+100</f>
        <v>5377</v>
      </c>
      <c r="F23" s="99" t="s">
        <v>62</v>
      </c>
      <c r="G23" s="59">
        <v>500</v>
      </c>
      <c r="H23" s="60"/>
      <c r="I23" s="60"/>
      <c r="J23" s="60"/>
      <c r="K23" s="61"/>
      <c r="L23" s="60"/>
      <c r="M23" s="60">
        <v>5558</v>
      </c>
      <c r="N23" s="69">
        <f t="shared" si="4"/>
        <v>2</v>
      </c>
      <c r="O23" s="60">
        <v>5560</v>
      </c>
      <c r="P23" s="26">
        <v>0</v>
      </c>
      <c r="Q23" s="31"/>
      <c r="R23" s="26"/>
      <c r="S23" s="26"/>
      <c r="T23" s="26">
        <f t="shared" si="2"/>
        <v>0</v>
      </c>
      <c r="U23" s="28"/>
      <c r="V23" s="28"/>
      <c r="W23" s="28"/>
      <c r="X23" s="28"/>
      <c r="Y23" s="28"/>
      <c r="Z23" s="28"/>
      <c r="AA23" s="29"/>
      <c r="AB23" s="29"/>
      <c r="AC23" s="30"/>
    </row>
    <row r="24" spans="1:29">
      <c r="A24" s="107" t="s">
        <v>63</v>
      </c>
      <c r="B24" s="71">
        <v>1316.7</v>
      </c>
      <c r="C24" s="71">
        <v>1420</v>
      </c>
      <c r="D24" s="71">
        <f t="shared" si="1"/>
        <v>2</v>
      </c>
      <c r="E24" s="71">
        <f>1300+72+50</f>
        <v>1422</v>
      </c>
      <c r="F24" s="99" t="s">
        <v>64</v>
      </c>
      <c r="G24" s="59">
        <v>277</v>
      </c>
      <c r="H24" s="60"/>
      <c r="I24" s="60"/>
      <c r="J24" s="60"/>
      <c r="K24" s="61"/>
      <c r="L24" s="60"/>
      <c r="M24" s="60">
        <v>2863</v>
      </c>
      <c r="N24" s="69">
        <f t="shared" si="4"/>
        <v>15</v>
      </c>
      <c r="O24" s="60">
        <v>2878</v>
      </c>
      <c r="P24" s="26">
        <v>4693</v>
      </c>
      <c r="Q24" s="31"/>
      <c r="R24" s="26"/>
      <c r="S24" s="26"/>
      <c r="T24" s="26">
        <f t="shared" si="2"/>
        <v>4693</v>
      </c>
      <c r="U24" s="28">
        <v>2750</v>
      </c>
      <c r="V24" s="28"/>
      <c r="W24" s="28"/>
      <c r="X24" s="28"/>
      <c r="Y24" s="28"/>
      <c r="Z24" s="28"/>
      <c r="AA24" s="29"/>
      <c r="AB24" s="29">
        <v>69</v>
      </c>
    </row>
    <row r="25" spans="1:29">
      <c r="A25" s="106" t="s">
        <v>65</v>
      </c>
      <c r="B25" s="71">
        <v>6000</v>
      </c>
      <c r="C25" s="71">
        <v>300</v>
      </c>
      <c r="D25" s="71">
        <f t="shared" si="1"/>
        <v>-300</v>
      </c>
      <c r="E25" s="71">
        <v>0</v>
      </c>
      <c r="F25" s="38"/>
      <c r="G25" s="64"/>
      <c r="H25" s="64"/>
      <c r="I25" s="64"/>
      <c r="J25" s="64"/>
      <c r="K25" s="64"/>
      <c r="L25" s="64"/>
      <c r="M25" s="64"/>
      <c r="N25" s="64"/>
      <c r="O25" s="64"/>
      <c r="P25" s="26">
        <v>0</v>
      </c>
      <c r="Q25" s="31"/>
      <c r="R25" s="26"/>
      <c r="S25" s="26"/>
      <c r="T25" s="26">
        <f t="shared" si="2"/>
        <v>0</v>
      </c>
      <c r="U25" s="28"/>
      <c r="V25" s="28"/>
      <c r="W25" s="28"/>
      <c r="X25" s="28"/>
      <c r="Y25" s="28"/>
      <c r="Z25" s="28"/>
      <c r="AA25" s="29"/>
      <c r="AB25" s="29"/>
    </row>
    <row r="26" spans="1:29">
      <c r="A26" s="106" t="s">
        <v>66</v>
      </c>
      <c r="B26" s="71">
        <v>6000</v>
      </c>
      <c r="C26" s="71">
        <v>300</v>
      </c>
      <c r="D26" s="71">
        <f t="shared" si="1"/>
        <v>-300</v>
      </c>
      <c r="E26" s="71">
        <v>0</v>
      </c>
      <c r="F26" s="39"/>
      <c r="G26" s="65"/>
      <c r="H26" s="65"/>
      <c r="I26" s="65"/>
      <c r="J26" s="65"/>
      <c r="K26" s="65"/>
      <c r="L26" s="65"/>
      <c r="M26" s="65"/>
      <c r="N26" s="65"/>
      <c r="O26" s="64"/>
      <c r="P26" s="40">
        <v>0</v>
      </c>
      <c r="Q26" s="41"/>
      <c r="R26" s="40"/>
      <c r="S26" s="40"/>
      <c r="T26" s="26">
        <f t="shared" si="2"/>
        <v>0</v>
      </c>
      <c r="U26" s="42"/>
      <c r="V26" s="42"/>
      <c r="W26" s="42"/>
      <c r="X26" s="42"/>
      <c r="Y26" s="42"/>
      <c r="Z26" s="42"/>
      <c r="AA26" s="43"/>
      <c r="AB26" s="29"/>
    </row>
    <row r="27" spans="1:29">
      <c r="A27" s="107" t="s">
        <v>67</v>
      </c>
      <c r="B27" s="71">
        <v>4226</v>
      </c>
      <c r="C27" s="71">
        <v>4226</v>
      </c>
      <c r="D27" s="71">
        <f t="shared" si="1"/>
        <v>-3122</v>
      </c>
      <c r="E27" s="71">
        <f>622+482</f>
        <v>1104</v>
      </c>
      <c r="F27" s="39"/>
      <c r="G27" s="66"/>
      <c r="H27" s="66"/>
      <c r="I27" s="66"/>
      <c r="J27" s="66"/>
      <c r="K27" s="66"/>
      <c r="L27" s="66"/>
      <c r="M27" s="66"/>
      <c r="N27" s="66"/>
      <c r="O27" s="64"/>
      <c r="P27" s="44">
        <v>0</v>
      </c>
      <c r="Q27" s="45"/>
      <c r="R27" s="44"/>
      <c r="S27" s="44"/>
      <c r="T27" s="26">
        <f t="shared" si="2"/>
        <v>0</v>
      </c>
      <c r="U27" s="29"/>
      <c r="V27" s="28"/>
      <c r="W27" s="28"/>
      <c r="X27" s="28"/>
      <c r="Y27" s="28"/>
      <c r="Z27" s="28"/>
      <c r="AA27" s="29"/>
      <c r="AB27" s="29"/>
      <c r="AC27" s="46"/>
    </row>
    <row r="28" spans="1:29">
      <c r="A28" s="107" t="s">
        <v>68</v>
      </c>
      <c r="B28" s="71">
        <v>1886</v>
      </c>
      <c r="C28" s="71">
        <v>1886</v>
      </c>
      <c r="D28" s="71">
        <f t="shared" si="1"/>
        <v>217</v>
      </c>
      <c r="E28" s="71">
        <f>1940+75+88</f>
        <v>2103</v>
      </c>
      <c r="F28" s="38"/>
      <c r="G28" s="66"/>
      <c r="H28" s="66"/>
      <c r="I28" s="66"/>
      <c r="J28" s="66"/>
      <c r="K28" s="66"/>
      <c r="L28" s="66"/>
      <c r="M28" s="66"/>
      <c r="N28" s="66"/>
      <c r="O28" s="64"/>
      <c r="P28" s="44">
        <v>0</v>
      </c>
      <c r="Q28" s="45"/>
      <c r="R28" s="44"/>
      <c r="S28" s="44"/>
      <c r="T28" s="44"/>
      <c r="U28" s="29"/>
      <c r="V28" s="28"/>
      <c r="W28" s="28"/>
      <c r="X28" s="28"/>
      <c r="Y28" s="28"/>
      <c r="Z28" s="28"/>
      <c r="AA28" s="29"/>
      <c r="AB28" s="29"/>
    </row>
    <row r="29" spans="1:29">
      <c r="A29" s="107" t="s">
        <v>150</v>
      </c>
      <c r="B29" s="71">
        <v>27557</v>
      </c>
      <c r="C29" s="71">
        <v>12846</v>
      </c>
      <c r="D29" s="71">
        <f t="shared" si="1"/>
        <v>4728</v>
      </c>
      <c r="E29" s="71">
        <f>17278+96+200</f>
        <v>17574</v>
      </c>
      <c r="F29" s="47"/>
      <c r="G29" s="67"/>
      <c r="H29" s="67"/>
      <c r="I29" s="67"/>
      <c r="J29" s="67"/>
      <c r="K29" s="67"/>
      <c r="L29" s="67"/>
      <c r="M29" s="67"/>
      <c r="N29" s="67"/>
      <c r="O29" s="64"/>
      <c r="P29" s="48">
        <v>0</v>
      </c>
      <c r="Q29" s="49"/>
      <c r="R29" s="48"/>
      <c r="S29" s="48"/>
      <c r="T29" s="48"/>
      <c r="U29" s="50"/>
      <c r="V29" s="50"/>
      <c r="W29" s="50"/>
      <c r="X29" s="50"/>
      <c r="Y29" s="50"/>
      <c r="Z29" s="50"/>
      <c r="AA29" s="51"/>
      <c r="AB29" s="29"/>
    </row>
    <row r="30" spans="1:29">
      <c r="A30" s="107" t="s">
        <v>107</v>
      </c>
      <c r="B30" s="71">
        <v>100</v>
      </c>
      <c r="C30" s="71">
        <v>0</v>
      </c>
      <c r="D30" s="71">
        <f t="shared" si="1"/>
        <v>53</v>
      </c>
      <c r="E30" s="71">
        <v>53</v>
      </c>
      <c r="F30" s="47"/>
      <c r="G30" s="67"/>
      <c r="H30" s="67"/>
      <c r="I30" s="67"/>
      <c r="J30" s="67"/>
      <c r="K30" s="67"/>
      <c r="L30" s="67"/>
      <c r="M30" s="67"/>
      <c r="N30" s="67"/>
      <c r="O30" s="64"/>
      <c r="P30" s="48"/>
      <c r="Q30" s="49"/>
      <c r="R30" s="48"/>
      <c r="S30" s="48"/>
      <c r="T30" s="48"/>
      <c r="U30" s="50"/>
      <c r="V30" s="50"/>
      <c r="W30" s="50"/>
      <c r="X30" s="50"/>
      <c r="Y30" s="50"/>
      <c r="Z30" s="50"/>
      <c r="AA30" s="51"/>
      <c r="AB30" s="29"/>
    </row>
    <row r="31" spans="1:29">
      <c r="A31" s="107" t="s">
        <v>151</v>
      </c>
      <c r="B31" s="71"/>
      <c r="C31" s="71">
        <v>53</v>
      </c>
      <c r="D31" s="71">
        <f t="shared" si="1"/>
        <v>-53</v>
      </c>
      <c r="E31" s="71"/>
      <c r="F31" s="38"/>
      <c r="G31" s="64"/>
      <c r="H31" s="64"/>
      <c r="I31" s="64"/>
      <c r="J31" s="64"/>
      <c r="K31" s="64"/>
      <c r="L31" s="64"/>
      <c r="M31" s="64"/>
      <c r="N31" s="64"/>
      <c r="O31" s="64"/>
      <c r="P31" s="26">
        <v>0</v>
      </c>
      <c r="Q31" s="31"/>
      <c r="R31" s="26"/>
      <c r="S31" s="26"/>
      <c r="T31" s="26"/>
      <c r="U31" s="28"/>
      <c r="V31" s="28"/>
      <c r="W31" s="28"/>
      <c r="X31" s="28"/>
      <c r="Y31" s="28"/>
      <c r="Z31" s="28"/>
      <c r="AA31" s="29"/>
      <c r="AB31" s="29"/>
    </row>
    <row r="32" spans="1:29">
      <c r="A32" s="98" t="s">
        <v>69</v>
      </c>
      <c r="B32" s="72">
        <f>B5+B21</f>
        <v>205204.65</v>
      </c>
      <c r="C32" s="72">
        <f>C5+C21</f>
        <v>205204.5</v>
      </c>
      <c r="D32" s="71">
        <f t="shared" si="1"/>
        <v>-10099.5</v>
      </c>
      <c r="E32" s="72">
        <f>E5+E21</f>
        <v>195105</v>
      </c>
      <c r="F32" s="38"/>
      <c r="G32" s="64"/>
      <c r="H32" s="64"/>
      <c r="I32" s="64"/>
      <c r="J32" s="64"/>
      <c r="K32" s="64"/>
      <c r="L32" s="64"/>
      <c r="M32" s="64"/>
      <c r="N32" s="64"/>
      <c r="O32" s="64"/>
      <c r="P32" s="26">
        <v>0</v>
      </c>
      <c r="Q32" s="31"/>
      <c r="R32" s="26"/>
      <c r="S32" s="26"/>
      <c r="T32" s="26"/>
      <c r="U32" s="28"/>
      <c r="V32" s="28"/>
      <c r="W32" s="28"/>
      <c r="X32" s="28"/>
      <c r="Y32" s="28"/>
      <c r="Z32" s="28"/>
      <c r="AA32" s="29"/>
      <c r="AB32" s="29"/>
      <c r="AC32" s="52"/>
    </row>
    <row r="33" spans="1:32">
      <c r="A33" s="99" t="s">
        <v>70</v>
      </c>
      <c r="B33" s="59">
        <v>110012</v>
      </c>
      <c r="C33" s="59">
        <v>118017</v>
      </c>
      <c r="D33" s="59"/>
      <c r="E33" s="59">
        <v>115468</v>
      </c>
      <c r="F33" s="38"/>
      <c r="G33" s="64"/>
      <c r="H33" s="64"/>
      <c r="I33" s="64"/>
      <c r="J33" s="64"/>
      <c r="K33" s="64"/>
      <c r="L33" s="64"/>
      <c r="M33" s="64"/>
      <c r="N33" s="64"/>
      <c r="O33" s="64"/>
      <c r="P33" s="26">
        <v>0</v>
      </c>
      <c r="Q33" s="31"/>
      <c r="R33" s="26"/>
      <c r="S33" s="26"/>
      <c r="T33" s="26"/>
      <c r="U33" s="28"/>
      <c r="V33" s="28"/>
      <c r="W33" s="28"/>
      <c r="X33" s="28"/>
      <c r="Y33" s="28"/>
      <c r="Z33" s="28"/>
      <c r="AA33" s="29"/>
      <c r="AB33" s="29"/>
    </row>
    <row r="34" spans="1:32">
      <c r="A34" s="99" t="s">
        <v>71</v>
      </c>
      <c r="B34" s="59">
        <v>89634</v>
      </c>
      <c r="C34" s="59">
        <v>184522</v>
      </c>
      <c r="D34" s="59"/>
      <c r="E34" s="59">
        <f>172013-872+12068</f>
        <v>183209</v>
      </c>
      <c r="F34" s="38"/>
      <c r="G34" s="64"/>
      <c r="H34" s="64"/>
      <c r="I34" s="64"/>
      <c r="J34" s="64"/>
      <c r="K34" s="64"/>
      <c r="L34" s="64"/>
      <c r="M34" s="64"/>
      <c r="N34" s="64"/>
      <c r="O34" s="64"/>
      <c r="P34" s="26">
        <v>0</v>
      </c>
      <c r="Q34" s="31"/>
      <c r="R34" s="26"/>
      <c r="S34" s="26"/>
      <c r="T34" s="26"/>
      <c r="U34" s="28"/>
      <c r="V34" s="28"/>
      <c r="W34" s="28"/>
      <c r="X34" s="28"/>
      <c r="Y34" s="28"/>
      <c r="Z34" s="28"/>
      <c r="AA34" s="29"/>
      <c r="AB34" s="29"/>
    </row>
    <row r="35" spans="1:32">
      <c r="A35" s="99" t="s">
        <v>108</v>
      </c>
      <c r="B35" s="59">
        <v>47000</v>
      </c>
      <c r="C35" s="59">
        <v>47000</v>
      </c>
      <c r="D35" s="59"/>
      <c r="E35" s="59">
        <f>80000-12068</f>
        <v>67932</v>
      </c>
      <c r="F35" s="38"/>
      <c r="G35" s="64"/>
      <c r="H35" s="64"/>
      <c r="I35" s="64"/>
      <c r="J35" s="64"/>
      <c r="K35" s="64"/>
      <c r="L35" s="64"/>
      <c r="M35" s="64"/>
      <c r="N35" s="64"/>
      <c r="O35" s="64"/>
      <c r="P35" s="26"/>
      <c r="Q35" s="31"/>
      <c r="R35" s="26"/>
      <c r="S35" s="26"/>
      <c r="T35" s="26"/>
      <c r="U35" s="28"/>
      <c r="V35" s="28"/>
      <c r="W35" s="28"/>
      <c r="X35" s="28"/>
      <c r="Y35" s="28"/>
      <c r="Z35" s="28"/>
      <c r="AA35" s="29"/>
      <c r="AB35" s="29"/>
    </row>
    <row r="36" spans="1:32">
      <c r="A36" s="98" t="s">
        <v>72</v>
      </c>
      <c r="B36" s="72">
        <f>B32-B33+B34+B35</f>
        <v>231826.65</v>
      </c>
      <c r="C36" s="72">
        <v>318709.5</v>
      </c>
      <c r="D36" s="72"/>
      <c r="E36" s="72">
        <f t="shared" ref="E36" si="7">E32-E33+E34+E35</f>
        <v>330778</v>
      </c>
      <c r="F36" s="98" t="s">
        <v>73</v>
      </c>
      <c r="G36" s="68">
        <f t="shared" ref="G36:M36" si="8">SUM(G5:G34)</f>
        <v>231827</v>
      </c>
      <c r="H36" s="68">
        <f t="shared" si="8"/>
        <v>0</v>
      </c>
      <c r="I36" s="68">
        <f t="shared" si="8"/>
        <v>0</v>
      </c>
      <c r="J36" s="68">
        <f t="shared" si="8"/>
        <v>0</v>
      </c>
      <c r="K36" s="68">
        <f t="shared" si="8"/>
        <v>0</v>
      </c>
      <c r="L36" s="68">
        <f t="shared" si="8"/>
        <v>0</v>
      </c>
      <c r="M36" s="68">
        <f t="shared" si="8"/>
        <v>318710</v>
      </c>
      <c r="N36" s="68">
        <f t="shared" ref="N36:AC36" si="9">SUM(N5:N34)</f>
        <v>12068</v>
      </c>
      <c r="O36" s="68">
        <f t="shared" si="9"/>
        <v>330778</v>
      </c>
      <c r="P36" s="6">
        <f t="shared" si="9"/>
        <v>159902.9912644799</v>
      </c>
      <c r="Q36" s="6">
        <f t="shared" si="9"/>
        <v>8169.01</v>
      </c>
      <c r="R36" s="6">
        <f t="shared" si="9"/>
        <v>6796</v>
      </c>
      <c r="S36" s="6">
        <f t="shared" si="9"/>
        <v>1000</v>
      </c>
      <c r="T36" s="6">
        <f t="shared" si="9"/>
        <v>175868.00126447991</v>
      </c>
      <c r="U36" s="6">
        <f t="shared" si="9"/>
        <v>124994</v>
      </c>
      <c r="V36" s="6">
        <f t="shared" si="9"/>
        <v>7709</v>
      </c>
      <c r="W36" s="6">
        <f t="shared" si="9"/>
        <v>4651</v>
      </c>
      <c r="X36" s="6">
        <f t="shared" si="9"/>
        <v>1944</v>
      </c>
      <c r="Y36" s="6">
        <f t="shared" si="9"/>
        <v>0</v>
      </c>
      <c r="Z36" s="6">
        <f t="shared" si="9"/>
        <v>26901</v>
      </c>
      <c r="AA36" s="6">
        <f t="shared" si="9"/>
        <v>5000</v>
      </c>
      <c r="AB36" s="6">
        <f t="shared" si="9"/>
        <v>17381</v>
      </c>
      <c r="AC36" s="6" t="e">
        <f t="shared" si="9"/>
        <v>#REF!</v>
      </c>
    </row>
    <row r="37" spans="1:32">
      <c r="A37" s="92" t="s">
        <v>115</v>
      </c>
      <c r="G37" s="53"/>
      <c r="H37" s="53"/>
      <c r="I37" s="53"/>
      <c r="J37" s="53"/>
      <c r="K37" s="53"/>
      <c r="L37" s="53"/>
      <c r="M37" s="53"/>
      <c r="N37" s="53"/>
      <c r="O37" s="70" t="s">
        <v>110</v>
      </c>
      <c r="P37" s="54"/>
      <c r="R37" s="54"/>
      <c r="S37" s="54"/>
      <c r="T37" s="54"/>
    </row>
    <row r="39" spans="1:32">
      <c r="D39" s="13"/>
      <c r="E39" s="13"/>
      <c r="F39" s="13"/>
      <c r="U39" s="14"/>
      <c r="V39" s="14"/>
      <c r="W39" s="14"/>
      <c r="X39" s="14"/>
      <c r="Y39" s="14"/>
      <c r="Z39" s="14"/>
    </row>
    <row r="40" spans="1:32">
      <c r="U40" s="14"/>
      <c r="V40" s="14"/>
      <c r="W40" s="14"/>
      <c r="X40" s="14"/>
      <c r="Y40" s="14"/>
      <c r="Z40" s="14"/>
    </row>
    <row r="41" spans="1:32">
      <c r="U41" s="14"/>
      <c r="V41" s="14"/>
      <c r="W41" s="14"/>
      <c r="X41" s="14"/>
      <c r="Y41" s="14"/>
      <c r="Z41" s="14"/>
    </row>
    <row r="42" spans="1:32">
      <c r="U42" s="14"/>
      <c r="V42" s="14"/>
      <c r="W42" s="14"/>
      <c r="X42" s="14"/>
      <c r="Y42" s="14"/>
      <c r="Z42" s="14"/>
    </row>
    <row r="43" spans="1:32">
      <c r="U43" s="14"/>
      <c r="V43" s="14"/>
      <c r="W43" s="14"/>
      <c r="X43" s="14"/>
      <c r="Y43" s="14"/>
      <c r="Z43" s="14"/>
    </row>
    <row r="44" spans="1:32">
      <c r="U44" s="14"/>
      <c r="V44" s="14"/>
      <c r="W44" s="14"/>
      <c r="X44" s="14"/>
      <c r="Y44" s="14"/>
      <c r="Z44" s="14"/>
      <c r="AF44" s="14"/>
    </row>
    <row r="45" spans="1:32">
      <c r="U45" s="14"/>
      <c r="V45" s="14"/>
      <c r="W45" s="14"/>
      <c r="X45" s="14"/>
      <c r="Y45" s="14"/>
      <c r="Z45" s="14"/>
      <c r="AF45" s="14"/>
    </row>
    <row r="46" spans="1:32">
      <c r="U46" s="14"/>
      <c r="V46" s="14"/>
      <c r="W46" s="14"/>
      <c r="X46" s="14"/>
      <c r="Y46" s="14"/>
      <c r="Z46" s="14"/>
      <c r="AF46" s="14"/>
    </row>
    <row r="47" spans="1:32">
      <c r="U47" s="14"/>
      <c r="V47" s="14"/>
      <c r="W47" s="14"/>
      <c r="X47" s="14"/>
      <c r="Y47" s="14"/>
      <c r="Z47" s="14"/>
      <c r="AF47" s="14"/>
    </row>
    <row r="48" spans="1:32">
      <c r="U48" s="14"/>
      <c r="V48" s="14"/>
      <c r="W48" s="14"/>
      <c r="X48" s="14"/>
      <c r="Y48" s="14"/>
      <c r="Z48" s="14"/>
      <c r="AF48" s="14"/>
    </row>
    <row r="49" spans="5:32">
      <c r="U49" s="14"/>
      <c r="V49" s="14"/>
      <c r="W49" s="14"/>
      <c r="X49" s="14"/>
      <c r="Y49" s="14"/>
      <c r="Z49" s="14"/>
      <c r="AF49" s="14"/>
    </row>
    <row r="50" spans="5:32">
      <c r="U50" s="14"/>
      <c r="V50" s="14"/>
      <c r="W50" s="14"/>
      <c r="X50" s="14"/>
      <c r="Y50" s="14"/>
      <c r="Z50" s="14"/>
      <c r="AF50" s="14"/>
    </row>
    <row r="51" spans="5:32">
      <c r="U51" s="14"/>
      <c r="V51" s="14"/>
      <c r="W51" s="14"/>
      <c r="X51" s="14"/>
      <c r="Y51" s="14"/>
      <c r="Z51" s="14"/>
      <c r="AF51" s="14"/>
    </row>
    <row r="52" spans="5:32">
      <c r="U52" s="14"/>
      <c r="V52" s="14"/>
      <c r="W52" s="14"/>
      <c r="X52" s="14"/>
      <c r="Y52" s="14"/>
      <c r="Z52" s="14"/>
      <c r="AF52" s="14"/>
    </row>
    <row r="53" spans="5:32">
      <c r="U53" s="14"/>
      <c r="V53" s="14"/>
      <c r="W53" s="14"/>
      <c r="X53" s="14"/>
      <c r="Y53" s="14"/>
      <c r="Z53" s="14"/>
      <c r="AF53" s="14"/>
    </row>
    <row r="54" spans="5:32">
      <c r="U54" s="14"/>
      <c r="V54" s="14"/>
      <c r="W54" s="14"/>
      <c r="X54" s="14"/>
      <c r="Y54" s="14"/>
      <c r="Z54" s="14"/>
      <c r="AF54" s="14"/>
    </row>
    <row r="55" spans="5:32">
      <c r="U55" s="14"/>
      <c r="V55" s="14"/>
      <c r="W55" s="14"/>
      <c r="X55" s="14"/>
      <c r="Y55" s="14"/>
      <c r="Z55" s="14"/>
      <c r="AF55" s="14"/>
    </row>
    <row r="56" spans="5:32">
      <c r="AF56" s="14"/>
    </row>
    <row r="57" spans="5:32">
      <c r="AF57" s="14"/>
    </row>
    <row r="58" spans="5:32">
      <c r="AF58" s="14"/>
    </row>
    <row r="59" spans="5:32">
      <c r="AF59" s="14"/>
    </row>
    <row r="60" spans="5:32">
      <c r="AF60" s="14"/>
    </row>
    <row r="64" spans="5:32">
      <c r="E64" s="13"/>
    </row>
  </sheetData>
  <mergeCells count="1">
    <mergeCell ref="A2:Z2"/>
  </mergeCells>
  <phoneticPr fontId="20" type="noConversion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N5" sqref="N4:N5"/>
    </sheetView>
  </sheetViews>
  <sheetFormatPr defaultColWidth="11" defaultRowHeight="13.5"/>
  <cols>
    <col min="1" max="1" width="24.125" style="75" customWidth="1"/>
    <col min="2" max="2" width="11" style="79"/>
    <col min="3" max="5" width="11" style="75"/>
    <col min="6" max="6" width="26.5" style="75" customWidth="1"/>
    <col min="7" max="16384" width="11" style="75"/>
  </cols>
  <sheetData>
    <row r="1" spans="1:11" ht="19.5" customHeight="1">
      <c r="A1" s="73" t="s">
        <v>111</v>
      </c>
      <c r="B1" s="74"/>
    </row>
    <row r="2" spans="1:11" ht="31.5" customHeight="1">
      <c r="A2" s="121" t="s">
        <v>112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1" ht="18.75" customHeight="1">
      <c r="A3" s="108"/>
      <c r="B3" s="109"/>
      <c r="C3" s="108"/>
      <c r="D3" s="108"/>
      <c r="E3" s="108"/>
      <c r="F3" s="108"/>
      <c r="G3" s="108"/>
      <c r="H3" s="122" t="s">
        <v>152</v>
      </c>
      <c r="I3" s="122"/>
      <c r="J3" s="122"/>
    </row>
    <row r="4" spans="1:11" s="76" customFormat="1" ht="72.75" customHeight="1">
      <c r="A4" s="110" t="s">
        <v>23</v>
      </c>
      <c r="B4" s="111" t="s">
        <v>153</v>
      </c>
      <c r="C4" s="111" t="s">
        <v>154</v>
      </c>
      <c r="D4" s="111" t="s">
        <v>24</v>
      </c>
      <c r="E4" s="111" t="s">
        <v>25</v>
      </c>
      <c r="F4" s="110" t="s">
        <v>23</v>
      </c>
      <c r="G4" s="111" t="s">
        <v>153</v>
      </c>
      <c r="H4" s="111" t="s">
        <v>154</v>
      </c>
      <c r="I4" s="111" t="s">
        <v>24</v>
      </c>
      <c r="J4" s="111" t="s">
        <v>25</v>
      </c>
    </row>
    <row r="5" spans="1:11" s="78" customFormat="1" ht="21" customHeight="1">
      <c r="A5" s="112" t="s">
        <v>26</v>
      </c>
      <c r="B5" s="80">
        <v>16332</v>
      </c>
      <c r="C5" s="80">
        <v>3447</v>
      </c>
      <c r="D5" s="81">
        <f>E5-C5</f>
        <v>-599</v>
      </c>
      <c r="E5" s="80">
        <v>2848</v>
      </c>
      <c r="F5" s="112" t="s">
        <v>113</v>
      </c>
      <c r="G5" s="85">
        <v>16332</v>
      </c>
      <c r="H5" s="81">
        <v>3447</v>
      </c>
      <c r="I5" s="86">
        <f>J5-H5</f>
        <v>-3447</v>
      </c>
      <c r="J5" s="81">
        <v>0</v>
      </c>
      <c r="K5" s="77"/>
    </row>
    <row r="6" spans="1:11" s="78" customFormat="1" ht="21" customHeight="1">
      <c r="A6" s="112" t="s">
        <v>27</v>
      </c>
      <c r="B6" s="80">
        <v>848</v>
      </c>
      <c r="C6" s="80">
        <v>89</v>
      </c>
      <c r="D6" s="81">
        <f>E6-C6</f>
        <v>272</v>
      </c>
      <c r="E6" s="80">
        <v>361</v>
      </c>
      <c r="F6" s="112" t="s">
        <v>29</v>
      </c>
      <c r="G6" s="85">
        <v>848</v>
      </c>
      <c r="H6" s="81">
        <v>89</v>
      </c>
      <c r="I6" s="86">
        <f t="shared" ref="I6:I22" si="0">J6-H6</f>
        <v>66</v>
      </c>
      <c r="J6" s="81">
        <v>155</v>
      </c>
      <c r="K6" s="77"/>
    </row>
    <row r="7" spans="1:11" s="78" customFormat="1" ht="21" customHeight="1">
      <c r="A7" s="112" t="s">
        <v>28</v>
      </c>
      <c r="B7" s="80">
        <v>174967</v>
      </c>
      <c r="C7" s="80">
        <v>124789</v>
      </c>
      <c r="D7" s="81">
        <f>E7-C7</f>
        <v>34537</v>
      </c>
      <c r="E7" s="80">
        <v>159326</v>
      </c>
      <c r="F7" s="112" t="s">
        <v>31</v>
      </c>
      <c r="G7" s="85">
        <f>SUM(G8:G13)</f>
        <v>107552</v>
      </c>
      <c r="H7" s="81">
        <v>57322</v>
      </c>
      <c r="I7" s="86">
        <f t="shared" si="0"/>
        <v>-29789</v>
      </c>
      <c r="J7" s="81">
        <f>SUM(J8:J13)</f>
        <v>27533</v>
      </c>
      <c r="K7" s="77"/>
    </row>
    <row r="8" spans="1:11" s="78" customFormat="1" ht="21" customHeight="1">
      <c r="A8" s="112" t="s">
        <v>30</v>
      </c>
      <c r="B8" s="80">
        <v>30000</v>
      </c>
      <c r="C8" s="80">
        <v>35000</v>
      </c>
      <c r="D8" s="81">
        <f>E8-C8</f>
        <v>-3746</v>
      </c>
      <c r="E8" s="80">
        <v>31254</v>
      </c>
      <c r="F8" s="113" t="s">
        <v>32</v>
      </c>
      <c r="G8" s="87">
        <v>11807</v>
      </c>
      <c r="H8" s="81">
        <v>21807</v>
      </c>
      <c r="I8" s="86">
        <f t="shared" si="0"/>
        <v>-7160</v>
      </c>
      <c r="J8" s="81">
        <v>14647</v>
      </c>
      <c r="K8" s="77"/>
    </row>
    <row r="9" spans="1:11" s="78" customFormat="1" ht="21" customHeight="1">
      <c r="A9" s="114" t="s">
        <v>155</v>
      </c>
      <c r="B9" s="80">
        <v>100</v>
      </c>
      <c r="C9" s="80"/>
      <c r="D9" s="81"/>
      <c r="E9" s="80"/>
      <c r="F9" s="113" t="s">
        <v>156</v>
      </c>
      <c r="G9" s="87"/>
      <c r="H9" s="81">
        <v>9500</v>
      </c>
      <c r="I9" s="86">
        <f t="shared" si="0"/>
        <v>-1292</v>
      </c>
      <c r="J9" s="81">
        <v>8208</v>
      </c>
      <c r="K9" s="77"/>
    </row>
    <row r="10" spans="1:11" s="78" customFormat="1" ht="29.25" customHeight="1">
      <c r="A10" s="115" t="s">
        <v>157</v>
      </c>
      <c r="B10" s="80">
        <v>100</v>
      </c>
      <c r="C10" s="80"/>
      <c r="D10" s="81"/>
      <c r="E10" s="80"/>
      <c r="F10" s="113" t="s">
        <v>158</v>
      </c>
      <c r="G10" s="87"/>
      <c r="H10" s="81"/>
      <c r="I10" s="86">
        <f t="shared" si="0"/>
        <v>2071</v>
      </c>
      <c r="J10" s="81">
        <v>2071</v>
      </c>
      <c r="K10" s="77"/>
    </row>
    <row r="11" spans="1:11" s="78" customFormat="1" ht="21" customHeight="1">
      <c r="A11" s="116" t="s">
        <v>159</v>
      </c>
      <c r="B11" s="82"/>
      <c r="C11" s="80">
        <v>20</v>
      </c>
      <c r="D11" s="81">
        <f>E11-C11</f>
        <v>0</v>
      </c>
      <c r="E11" s="80">
        <v>20</v>
      </c>
      <c r="F11" s="113" t="s">
        <v>33</v>
      </c>
      <c r="G11" s="87"/>
      <c r="H11" s="81"/>
      <c r="I11" s="86"/>
      <c r="J11" s="81"/>
      <c r="K11" s="77"/>
    </row>
    <row r="12" spans="1:11" s="78" customFormat="1" ht="21" customHeight="1">
      <c r="A12" s="116"/>
      <c r="B12" s="82"/>
      <c r="C12" s="80"/>
      <c r="D12" s="81"/>
      <c r="E12" s="80"/>
      <c r="F12" s="113" t="s">
        <v>34</v>
      </c>
      <c r="G12" s="87"/>
      <c r="H12" s="81"/>
      <c r="I12" s="86">
        <f t="shared" si="0"/>
        <v>2607</v>
      </c>
      <c r="J12" s="81">
        <v>2607</v>
      </c>
      <c r="K12" s="77"/>
    </row>
    <row r="13" spans="1:11" s="78" customFormat="1" ht="26.25" customHeight="1">
      <c r="A13" s="116"/>
      <c r="B13" s="82"/>
      <c r="C13" s="80"/>
      <c r="D13" s="81"/>
      <c r="E13" s="80"/>
      <c r="F13" s="113" t="s">
        <v>160</v>
      </c>
      <c r="G13" s="87">
        <v>95745</v>
      </c>
      <c r="H13" s="81">
        <v>26015</v>
      </c>
      <c r="I13" s="86">
        <f t="shared" si="0"/>
        <v>-26015</v>
      </c>
      <c r="J13" s="81"/>
      <c r="K13" s="77"/>
    </row>
    <row r="14" spans="1:11" s="78" customFormat="1" ht="27.75" customHeight="1">
      <c r="A14" s="116"/>
      <c r="B14" s="82"/>
      <c r="C14" s="80"/>
      <c r="D14" s="81"/>
      <c r="E14" s="80"/>
      <c r="F14" s="112" t="s">
        <v>35</v>
      </c>
      <c r="G14" s="85">
        <v>30000</v>
      </c>
      <c r="H14" s="81">
        <v>35000</v>
      </c>
      <c r="I14" s="86">
        <f t="shared" si="0"/>
        <v>-19474</v>
      </c>
      <c r="J14" s="81">
        <v>15526</v>
      </c>
      <c r="K14" s="77"/>
    </row>
    <row r="15" spans="1:11" s="78" customFormat="1" ht="27.75" customHeight="1">
      <c r="A15" s="116"/>
      <c r="B15" s="82"/>
      <c r="C15" s="80"/>
      <c r="D15" s="81"/>
      <c r="E15" s="80"/>
      <c r="F15" s="112" t="s">
        <v>161</v>
      </c>
      <c r="G15" s="85">
        <v>100</v>
      </c>
      <c r="H15" s="81">
        <v>220</v>
      </c>
      <c r="I15" s="86">
        <f t="shared" si="0"/>
        <v>140</v>
      </c>
      <c r="J15" s="81">
        <v>360</v>
      </c>
      <c r="K15" s="77"/>
    </row>
    <row r="16" spans="1:11" s="78" customFormat="1" ht="21" customHeight="1">
      <c r="A16" s="116"/>
      <c r="B16" s="82"/>
      <c r="C16" s="80"/>
      <c r="D16" s="81"/>
      <c r="E16" s="80"/>
      <c r="F16" s="112" t="s">
        <v>162</v>
      </c>
      <c r="G16" s="85">
        <v>100</v>
      </c>
      <c r="H16" s="81">
        <v>40</v>
      </c>
      <c r="I16" s="86">
        <f t="shared" si="0"/>
        <v>40</v>
      </c>
      <c r="J16" s="81">
        <v>80</v>
      </c>
      <c r="K16" s="77"/>
    </row>
    <row r="17" spans="1:11" s="78" customFormat="1" ht="20.25" customHeight="1">
      <c r="A17" s="116"/>
      <c r="B17" s="82"/>
      <c r="C17" s="80"/>
      <c r="D17" s="81"/>
      <c r="E17" s="80"/>
      <c r="F17" s="112" t="s">
        <v>163</v>
      </c>
      <c r="G17" s="85"/>
      <c r="H17" s="81">
        <v>7395</v>
      </c>
      <c r="I17" s="86"/>
      <c r="J17" s="81">
        <v>7395</v>
      </c>
      <c r="K17" s="77"/>
    </row>
    <row r="18" spans="1:11" s="78" customFormat="1" ht="21" customHeight="1">
      <c r="A18" s="116"/>
      <c r="B18" s="82"/>
      <c r="C18" s="80"/>
      <c r="D18" s="81"/>
      <c r="E18" s="80"/>
      <c r="F18" s="116" t="s">
        <v>164</v>
      </c>
      <c r="G18" s="88">
        <v>20415</v>
      </c>
      <c r="H18" s="81">
        <v>12832</v>
      </c>
      <c r="I18" s="86">
        <f t="shared" si="0"/>
        <v>-12832</v>
      </c>
      <c r="J18" s="81"/>
      <c r="K18" s="77"/>
    </row>
    <row r="19" spans="1:11" s="78" customFormat="1" ht="21" customHeight="1">
      <c r="A19" s="116"/>
      <c r="B19" s="82"/>
      <c r="C19" s="80"/>
      <c r="D19" s="81"/>
      <c r="E19" s="80"/>
      <c r="F19" s="116" t="s">
        <v>165</v>
      </c>
      <c r="G19" s="88">
        <v>47000</v>
      </c>
      <c r="H19" s="81">
        <v>47000</v>
      </c>
      <c r="I19" s="86">
        <f t="shared" si="0"/>
        <v>-47000</v>
      </c>
      <c r="J19" s="81"/>
      <c r="K19" s="77"/>
    </row>
    <row r="20" spans="1:11" s="78" customFormat="1" ht="27" customHeight="1">
      <c r="A20" s="116"/>
      <c r="B20" s="82"/>
      <c r="C20" s="80"/>
      <c r="D20" s="81"/>
      <c r="E20" s="80"/>
      <c r="F20" s="116" t="s">
        <v>166</v>
      </c>
      <c r="G20" s="88"/>
      <c r="H20" s="81"/>
      <c r="I20" s="86">
        <v>31500</v>
      </c>
      <c r="J20" s="81">
        <v>31500</v>
      </c>
      <c r="K20" s="77"/>
    </row>
    <row r="21" spans="1:11" s="78" customFormat="1" ht="19.5" customHeight="1">
      <c r="A21" s="116"/>
      <c r="B21" s="82"/>
      <c r="C21" s="80"/>
      <c r="D21" s="81"/>
      <c r="E21" s="80"/>
      <c r="F21" s="116" t="s">
        <v>167</v>
      </c>
      <c r="G21" s="88"/>
      <c r="H21" s="81"/>
      <c r="I21" s="86">
        <v>30</v>
      </c>
      <c r="J21" s="81">
        <v>30</v>
      </c>
      <c r="K21" s="77"/>
    </row>
    <row r="22" spans="1:11" s="78" customFormat="1" ht="19.5" customHeight="1">
      <c r="A22" s="117" t="s">
        <v>36</v>
      </c>
      <c r="B22" s="83">
        <f>SUM(B5:B21)</f>
        <v>222347</v>
      </c>
      <c r="C22" s="83">
        <v>163345</v>
      </c>
      <c r="D22" s="84">
        <f>E22-C22</f>
        <v>30464</v>
      </c>
      <c r="E22" s="83">
        <f>SUM(E5:E19)</f>
        <v>193809</v>
      </c>
      <c r="F22" s="117" t="s">
        <v>37</v>
      </c>
      <c r="G22" s="83">
        <f>G5+G6+G7+G14+G15+G16+G18+G19</f>
        <v>222347</v>
      </c>
      <c r="H22" s="83">
        <v>163345</v>
      </c>
      <c r="I22" s="89">
        <f t="shared" si="0"/>
        <v>-80766</v>
      </c>
      <c r="J22" s="83">
        <f>J5+J6+J7+J14+J15+J16+J17+J20+J21</f>
        <v>82579</v>
      </c>
      <c r="K22" s="77"/>
    </row>
    <row r="23" spans="1:11" s="78" customFormat="1">
      <c r="A23" s="75"/>
      <c r="B23" s="79"/>
      <c r="C23" s="75"/>
      <c r="D23" s="75"/>
      <c r="E23" s="75"/>
      <c r="F23" s="75"/>
      <c r="G23" s="75"/>
      <c r="H23" s="75"/>
      <c r="I23" s="75"/>
      <c r="J23" s="91" t="s">
        <v>114</v>
      </c>
      <c r="K23" s="77"/>
    </row>
  </sheetData>
  <mergeCells count="2">
    <mergeCell ref="A2:J2"/>
    <mergeCell ref="H3:J3"/>
  </mergeCells>
  <phoneticPr fontId="20" type="noConversion"/>
  <printOptions horizontalCentered="1" verticalCentered="1"/>
  <pageMargins left="0.39370078740157483" right="0.39370078740157483" top="0.31496062992125984" bottom="0.31496062992125984" header="0.59055118110236227" footer="0.15748031496062992"/>
  <pageSetup paperSize="9" scale="90" orientation="landscape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16" sqref="G16:J16"/>
    </sheetView>
  </sheetViews>
  <sheetFormatPr defaultRowHeight="14.25"/>
  <cols>
    <col min="1" max="1" width="30.625" style="7" customWidth="1"/>
    <col min="2" max="2" width="12.5" style="7" customWidth="1"/>
    <col min="3" max="5" width="10.75" style="7" customWidth="1"/>
    <col min="6" max="6" width="29.25" style="7" customWidth="1"/>
    <col min="7" max="7" width="12.5" style="7" customWidth="1"/>
    <col min="8" max="8" width="11.375" style="7" customWidth="1"/>
    <col min="9" max="10" width="10.25" style="7" customWidth="1"/>
    <col min="11" max="16384" width="9" style="7"/>
  </cols>
  <sheetData>
    <row r="1" spans="1:10" ht="18.75">
      <c r="A1" s="11" t="s">
        <v>116</v>
      </c>
    </row>
    <row r="2" spans="1:10" ht="24">
      <c r="A2" s="120" t="s">
        <v>117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s="8" customFormat="1" ht="21" customHeight="1">
      <c r="E3" s="9"/>
      <c r="G3" s="122" t="s">
        <v>118</v>
      </c>
      <c r="H3" s="122"/>
      <c r="I3" s="122"/>
      <c r="J3" s="122" t="s">
        <v>118</v>
      </c>
    </row>
    <row r="4" spans="1:10" s="10" customFormat="1" ht="37.5" customHeight="1">
      <c r="A4" s="3" t="s">
        <v>39</v>
      </c>
      <c r="B4" s="4" t="s">
        <v>119</v>
      </c>
      <c r="C4" s="4" t="s">
        <v>120</v>
      </c>
      <c r="D4" s="5" t="s">
        <v>121</v>
      </c>
      <c r="E4" s="5" t="s">
        <v>122</v>
      </c>
      <c r="F4" s="3" t="s">
        <v>39</v>
      </c>
      <c r="G4" s="5" t="s">
        <v>119</v>
      </c>
      <c r="H4" s="4" t="s">
        <v>120</v>
      </c>
      <c r="I4" s="5" t="s">
        <v>121</v>
      </c>
      <c r="J4" s="5" t="s">
        <v>122</v>
      </c>
    </row>
    <row r="5" spans="1:10" s="8" customFormat="1" ht="25.5">
      <c r="A5" s="98" t="s">
        <v>131</v>
      </c>
      <c r="B5" s="57">
        <f>B6+B7+B8+B9+B10</f>
        <v>8589.7000000000007</v>
      </c>
      <c r="C5" s="94">
        <v>8663</v>
      </c>
      <c r="D5" s="94">
        <v>1396</v>
      </c>
      <c r="E5" s="94">
        <f t="shared" ref="E5:E14" si="0">C5+D5</f>
        <v>10059</v>
      </c>
      <c r="F5" s="101" t="s">
        <v>123</v>
      </c>
      <c r="G5" s="57">
        <f>SUM(G6:G10)</f>
        <v>10305</v>
      </c>
      <c r="H5" s="97">
        <v>6849</v>
      </c>
      <c r="I5" s="94">
        <v>28</v>
      </c>
      <c r="J5" s="94">
        <f t="shared" ref="J5:J13" si="1">H5+I5</f>
        <v>6877</v>
      </c>
    </row>
    <row r="6" spans="1:10" s="8" customFormat="1" ht="18.75">
      <c r="A6" s="99" t="s">
        <v>94</v>
      </c>
      <c r="B6" s="56">
        <v>1306.7</v>
      </c>
      <c r="C6" s="95">
        <v>1097</v>
      </c>
      <c r="D6" s="95">
        <v>5</v>
      </c>
      <c r="E6" s="95">
        <f t="shared" si="0"/>
        <v>1102</v>
      </c>
      <c r="F6" s="102" t="s">
        <v>95</v>
      </c>
      <c r="G6" s="56">
        <v>6444</v>
      </c>
      <c r="H6" s="96">
        <v>6524</v>
      </c>
      <c r="I6" s="95">
        <v>42</v>
      </c>
      <c r="J6" s="95">
        <f t="shared" si="1"/>
        <v>6566</v>
      </c>
    </row>
    <row r="7" spans="1:10" s="8" customFormat="1" ht="18.75">
      <c r="A7" s="99" t="s">
        <v>96</v>
      </c>
      <c r="B7" s="56">
        <v>225</v>
      </c>
      <c r="C7" s="95">
        <v>39</v>
      </c>
      <c r="D7" s="95">
        <v>175</v>
      </c>
      <c r="E7" s="95">
        <f t="shared" si="0"/>
        <v>214</v>
      </c>
      <c r="F7" s="102" t="s">
        <v>97</v>
      </c>
      <c r="G7" s="56">
        <v>272</v>
      </c>
      <c r="H7" s="96">
        <v>250</v>
      </c>
      <c r="I7" s="95">
        <v>-11</v>
      </c>
      <c r="J7" s="95">
        <f t="shared" si="1"/>
        <v>239</v>
      </c>
    </row>
    <row r="8" spans="1:10" s="8" customFormat="1" ht="18.75">
      <c r="A8" s="99" t="s">
        <v>98</v>
      </c>
      <c r="B8" s="56">
        <v>7009</v>
      </c>
      <c r="C8" s="95">
        <v>7474</v>
      </c>
      <c r="D8" s="95">
        <v>1192</v>
      </c>
      <c r="E8" s="95">
        <f t="shared" si="0"/>
        <v>8666</v>
      </c>
      <c r="F8" s="102" t="s">
        <v>99</v>
      </c>
      <c r="G8" s="56">
        <v>82</v>
      </c>
      <c r="H8" s="96">
        <v>60</v>
      </c>
      <c r="I8" s="95">
        <v>-3</v>
      </c>
      <c r="J8" s="95">
        <f t="shared" si="1"/>
        <v>57</v>
      </c>
    </row>
    <row r="9" spans="1:10" s="8" customFormat="1" ht="18.75">
      <c r="A9" s="99" t="s">
        <v>100</v>
      </c>
      <c r="B9" s="58"/>
      <c r="C9" s="95">
        <v>10</v>
      </c>
      <c r="D9" s="95">
        <v>1</v>
      </c>
      <c r="E9" s="95">
        <f t="shared" si="0"/>
        <v>11</v>
      </c>
      <c r="F9" s="102" t="s">
        <v>101</v>
      </c>
      <c r="G9" s="56">
        <v>7</v>
      </c>
      <c r="H9" s="96">
        <v>15</v>
      </c>
      <c r="I9" s="95">
        <v>0</v>
      </c>
      <c r="J9" s="95">
        <f t="shared" si="1"/>
        <v>15</v>
      </c>
    </row>
    <row r="10" spans="1:10" s="8" customFormat="1" ht="18.75">
      <c r="A10" s="99" t="s">
        <v>102</v>
      </c>
      <c r="B10" s="56">
        <v>49</v>
      </c>
      <c r="C10" s="95">
        <v>43</v>
      </c>
      <c r="D10" s="95">
        <v>23</v>
      </c>
      <c r="E10" s="95">
        <f t="shared" si="0"/>
        <v>66</v>
      </c>
      <c r="F10" s="102" t="s">
        <v>134</v>
      </c>
      <c r="G10" s="56">
        <v>3500</v>
      </c>
      <c r="H10" s="96">
        <v>0</v>
      </c>
      <c r="I10" s="95"/>
      <c r="J10" s="95">
        <f t="shared" si="1"/>
        <v>0</v>
      </c>
    </row>
    <row r="11" spans="1:10" s="8" customFormat="1" ht="18.75">
      <c r="A11" s="98" t="s">
        <v>132</v>
      </c>
      <c r="B11" s="57">
        <f>B12+B13+B14+B15</f>
        <v>13690</v>
      </c>
      <c r="C11" s="94">
        <v>13785</v>
      </c>
      <c r="D11" s="94">
        <v>-370</v>
      </c>
      <c r="E11" s="94">
        <f t="shared" si="0"/>
        <v>13415</v>
      </c>
      <c r="F11" s="101" t="s">
        <v>124</v>
      </c>
      <c r="G11" s="57">
        <f>SUM(G12:G15)</f>
        <v>13552</v>
      </c>
      <c r="H11" s="97">
        <v>15278</v>
      </c>
      <c r="I11" s="94">
        <v>402</v>
      </c>
      <c r="J11" s="94">
        <f t="shared" si="1"/>
        <v>15680</v>
      </c>
    </row>
    <row r="12" spans="1:10" s="8" customFormat="1" ht="18.75">
      <c r="A12" s="99" t="s">
        <v>94</v>
      </c>
      <c r="B12" s="56">
        <v>3632.8</v>
      </c>
      <c r="C12" s="95">
        <v>3547</v>
      </c>
      <c r="D12" s="95">
        <v>0</v>
      </c>
      <c r="E12" s="95">
        <f t="shared" si="0"/>
        <v>3547</v>
      </c>
      <c r="F12" s="102" t="s">
        <v>95</v>
      </c>
      <c r="G12" s="56">
        <v>12865</v>
      </c>
      <c r="H12" s="96">
        <v>14300</v>
      </c>
      <c r="I12" s="95">
        <v>305</v>
      </c>
      <c r="J12" s="95">
        <f t="shared" si="1"/>
        <v>14605</v>
      </c>
    </row>
    <row r="13" spans="1:10" s="8" customFormat="1" ht="18.75">
      <c r="A13" s="99" t="s">
        <v>96</v>
      </c>
      <c r="B13" s="56">
        <v>152.80000000000001</v>
      </c>
      <c r="C13" s="95">
        <v>148</v>
      </c>
      <c r="D13" s="95">
        <v>-15</v>
      </c>
      <c r="E13" s="95">
        <f t="shared" si="0"/>
        <v>133</v>
      </c>
      <c r="F13" s="102" t="s">
        <v>103</v>
      </c>
      <c r="G13" s="56">
        <v>687</v>
      </c>
      <c r="H13" s="96">
        <v>978</v>
      </c>
      <c r="I13" s="95">
        <v>97</v>
      </c>
      <c r="J13" s="95">
        <f t="shared" si="1"/>
        <v>1075</v>
      </c>
    </row>
    <row r="14" spans="1:10" s="8" customFormat="1" ht="18.75">
      <c r="A14" s="99" t="s">
        <v>98</v>
      </c>
      <c r="B14" s="56">
        <v>9904.4</v>
      </c>
      <c r="C14" s="95">
        <v>10090</v>
      </c>
      <c r="D14" s="95">
        <v>-355</v>
      </c>
      <c r="E14" s="95">
        <f t="shared" si="0"/>
        <v>9735</v>
      </c>
      <c r="F14" s="102" t="s">
        <v>101</v>
      </c>
      <c r="G14" s="56"/>
      <c r="H14" s="96"/>
      <c r="I14" s="95"/>
      <c r="J14" s="95"/>
    </row>
    <row r="15" spans="1:10" s="8" customFormat="1" ht="18.75">
      <c r="A15" s="99" t="s">
        <v>100</v>
      </c>
      <c r="B15" s="56"/>
      <c r="C15" s="95"/>
      <c r="D15" s="95"/>
      <c r="E15" s="95"/>
      <c r="F15" s="101"/>
      <c r="G15" s="56"/>
      <c r="H15" s="96"/>
      <c r="I15" s="95"/>
      <c r="J15" s="95"/>
    </row>
    <row r="16" spans="1:10" s="8" customFormat="1" ht="18.75">
      <c r="A16" s="98" t="s">
        <v>133</v>
      </c>
      <c r="B16" s="57">
        <f>B17+B18+B19+B20+B21</f>
        <v>21987.599999999999</v>
      </c>
      <c r="C16" s="94">
        <v>21988</v>
      </c>
      <c r="D16" s="94">
        <v>-359</v>
      </c>
      <c r="E16" s="94">
        <f t="shared" ref="E16:E21" si="2">C16+D16</f>
        <v>21629</v>
      </c>
      <c r="F16" s="101"/>
      <c r="G16" s="118"/>
      <c r="H16" s="119"/>
      <c r="I16" s="119"/>
      <c r="J16" s="119"/>
    </row>
    <row r="17" spans="1:10" s="8" customFormat="1" ht="25.5">
      <c r="A17" s="99" t="s">
        <v>94</v>
      </c>
      <c r="B17" s="56">
        <v>12471.1</v>
      </c>
      <c r="C17" s="96">
        <v>12471.1</v>
      </c>
      <c r="D17" s="95">
        <v>1700</v>
      </c>
      <c r="E17" s="95">
        <f t="shared" si="2"/>
        <v>14171.1</v>
      </c>
      <c r="F17" s="101" t="s">
        <v>125</v>
      </c>
      <c r="G17" s="57">
        <f>SUM(G18:G20)</f>
        <v>21988</v>
      </c>
      <c r="H17" s="97">
        <v>21988</v>
      </c>
      <c r="I17" s="94">
        <v>9812</v>
      </c>
      <c r="J17" s="94">
        <f>I17+H17</f>
        <v>31800</v>
      </c>
    </row>
    <row r="18" spans="1:10" s="8" customFormat="1" ht="18.75">
      <c r="A18" s="99" t="s">
        <v>96</v>
      </c>
      <c r="B18" s="56">
        <v>182.3</v>
      </c>
      <c r="C18" s="96">
        <v>182.3</v>
      </c>
      <c r="D18" s="95">
        <v>-149</v>
      </c>
      <c r="E18" s="95">
        <f t="shared" si="2"/>
        <v>33.300000000000011</v>
      </c>
      <c r="F18" s="102" t="s">
        <v>104</v>
      </c>
      <c r="G18" s="56">
        <v>20947</v>
      </c>
      <c r="H18" s="96">
        <v>20947</v>
      </c>
      <c r="I18" s="95">
        <v>524</v>
      </c>
      <c r="J18" s="95">
        <f>I18+H18</f>
        <v>21471</v>
      </c>
    </row>
    <row r="19" spans="1:10" s="8" customFormat="1" ht="18.75">
      <c r="A19" s="99" t="s">
        <v>98</v>
      </c>
      <c r="B19" s="56">
        <v>9205.2000000000007</v>
      </c>
      <c r="C19" s="96">
        <v>9205.2000000000007</v>
      </c>
      <c r="D19" s="95">
        <v>-1782</v>
      </c>
      <c r="E19" s="95">
        <f t="shared" si="2"/>
        <v>7423.2000000000007</v>
      </c>
      <c r="F19" s="102" t="s">
        <v>105</v>
      </c>
      <c r="G19" s="56">
        <v>9</v>
      </c>
      <c r="H19" s="96">
        <v>9</v>
      </c>
      <c r="I19" s="95">
        <v>-9</v>
      </c>
      <c r="J19" s="95">
        <f>I19+H19</f>
        <v>0</v>
      </c>
    </row>
    <row r="20" spans="1:10" s="8" customFormat="1" ht="18.75">
      <c r="A20" s="99" t="s">
        <v>100</v>
      </c>
      <c r="B20" s="56"/>
      <c r="C20" s="95">
        <v>0</v>
      </c>
      <c r="D20" s="95"/>
      <c r="E20" s="95"/>
      <c r="F20" s="102" t="s">
        <v>130</v>
      </c>
      <c r="G20" s="56">
        <v>1032</v>
      </c>
      <c r="H20" s="96">
        <v>1032</v>
      </c>
      <c r="I20" s="95">
        <v>9297</v>
      </c>
      <c r="J20" s="95">
        <f>I20+H20</f>
        <v>10329</v>
      </c>
    </row>
    <row r="21" spans="1:10" s="8" customFormat="1" ht="18.75">
      <c r="A21" s="99" t="s">
        <v>102</v>
      </c>
      <c r="B21" s="56">
        <v>129</v>
      </c>
      <c r="C21" s="96">
        <v>129</v>
      </c>
      <c r="D21" s="95">
        <v>-128</v>
      </c>
      <c r="E21" s="95">
        <f t="shared" si="2"/>
        <v>1</v>
      </c>
      <c r="F21" s="101"/>
      <c r="G21" s="56"/>
      <c r="H21" s="56"/>
      <c r="I21" s="55"/>
      <c r="J21" s="12"/>
    </row>
    <row r="22" spans="1:10" s="8" customFormat="1" ht="18.75">
      <c r="A22" s="100" t="s">
        <v>126</v>
      </c>
      <c r="B22" s="57">
        <f>B16+B11+B5</f>
        <v>44267.3</v>
      </c>
      <c r="C22" s="57">
        <f>C16+C11+C5</f>
        <v>44436</v>
      </c>
      <c r="D22" s="57">
        <f>D16+D11+D5</f>
        <v>667</v>
      </c>
      <c r="E22" s="57">
        <f>E16+E11+E5</f>
        <v>45103</v>
      </c>
      <c r="F22" s="5" t="s">
        <v>127</v>
      </c>
      <c r="G22" s="57">
        <f>G5+G11+G17</f>
        <v>45845</v>
      </c>
      <c r="H22" s="57">
        <f>H17+H11+H5</f>
        <v>44115</v>
      </c>
      <c r="I22" s="57">
        <f>J22-H22</f>
        <v>10242</v>
      </c>
      <c r="J22" s="57">
        <f>J5+J11+J17</f>
        <v>54357</v>
      </c>
    </row>
    <row r="23" spans="1:10">
      <c r="A23" s="90" t="s">
        <v>129</v>
      </c>
      <c r="J23" s="93" t="s">
        <v>128</v>
      </c>
    </row>
  </sheetData>
  <mergeCells count="2">
    <mergeCell ref="A2:J2"/>
    <mergeCell ref="G3:J3"/>
  </mergeCells>
  <phoneticPr fontId="23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Define</vt:lpstr>
      <vt:lpstr>一般公共预算调整表</vt:lpstr>
      <vt:lpstr>政府性基金预算调整表</vt:lpstr>
      <vt:lpstr>社保基金预算调整表</vt:lpstr>
    </vt:vector>
  </TitlesOfParts>
  <Manager/>
  <Company>渭南市财政局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张化龙</dc:creator>
  <cp:keywords/>
  <dc:description/>
  <cp:lastModifiedBy>MC SYSTEM</cp:lastModifiedBy>
  <cp:revision/>
  <cp:lastPrinted>2019-01-22T04:53:42Z</cp:lastPrinted>
  <dcterms:created xsi:type="dcterms:W3CDTF">2006-06-19T04:04:49Z</dcterms:created>
  <dcterms:modified xsi:type="dcterms:W3CDTF">2019-01-22T05:00:42Z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2052-9.1.0.4867</vt:lpwstr>
  </property>
</Properties>
</file>